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obrohotova\Desktop\"/>
    </mc:Choice>
  </mc:AlternateContent>
  <xr:revisionPtr revIDLastSave="0" documentId="13_ncr:1_{9F86E6E7-BA26-41C6-A581-72C4A30850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6" i="1"/>
  <c r="D8" i="1" l="1"/>
  <c r="I42" i="1" l="1"/>
  <c r="E42" i="1"/>
  <c r="C36" i="1"/>
  <c r="F30" i="1"/>
  <c r="F31" i="1" s="1"/>
  <c r="H42" i="1"/>
  <c r="C42" i="1"/>
  <c r="C30" i="1"/>
  <c r="G36" i="1"/>
  <c r="D42" i="1"/>
  <c r="G42" i="1"/>
  <c r="E36" i="1"/>
  <c r="H36" i="1"/>
  <c r="J42" i="1"/>
  <c r="J43" i="1" s="1"/>
  <c r="F42" i="1"/>
  <c r="D36" i="1"/>
  <c r="J30" i="1"/>
  <c r="J31" i="1" s="1"/>
  <c r="D7" i="1"/>
  <c r="F46" i="1" l="1"/>
  <c r="F43" i="1"/>
  <c r="F45" i="1"/>
  <c r="F44" i="1"/>
  <c r="G46" i="1"/>
  <c r="G43" i="1"/>
  <c r="G45" i="1"/>
  <c r="G44" i="1"/>
  <c r="C46" i="1"/>
  <c r="C43" i="1"/>
  <c r="C45" i="1"/>
  <c r="C44" i="1"/>
  <c r="E46" i="1"/>
  <c r="E44" i="1"/>
  <c r="E43" i="1"/>
  <c r="E45" i="1"/>
  <c r="J46" i="1"/>
  <c r="J45" i="1"/>
  <c r="J44" i="1"/>
  <c r="D46" i="1"/>
  <c r="D44" i="1"/>
  <c r="D43" i="1"/>
  <c r="D45" i="1"/>
  <c r="H46" i="1"/>
  <c r="H44" i="1"/>
  <c r="H43" i="1"/>
  <c r="H45" i="1"/>
  <c r="I46" i="1"/>
  <c r="I44" i="1"/>
  <c r="I43" i="1"/>
  <c r="I45" i="1"/>
  <c r="D9" i="1"/>
  <c r="I30" i="1" l="1"/>
  <c r="H30" i="1"/>
  <c r="H31" i="1" s="1"/>
  <c r="G30" i="1"/>
  <c r="G31" i="1" s="1"/>
  <c r="E30" i="1"/>
  <c r="F36" i="1"/>
  <c r="D30" i="1"/>
  <c r="E32" i="1" l="1"/>
  <c r="E31" i="1"/>
  <c r="D32" i="1"/>
  <c r="D31" i="1"/>
  <c r="C32" i="1"/>
  <c r="C34" i="1"/>
  <c r="C33" i="1"/>
  <c r="F39" i="1"/>
  <c r="F40" i="1"/>
  <c r="F38" i="1"/>
  <c r="G40" i="1"/>
  <c r="G39" i="1"/>
  <c r="G38" i="1"/>
  <c r="H38" i="1"/>
  <c r="H40" i="1"/>
  <c r="H39" i="1"/>
  <c r="E38" i="1"/>
  <c r="E40" i="1"/>
  <c r="E39" i="1"/>
  <c r="C39" i="1"/>
  <c r="C40" i="1"/>
  <c r="C38" i="1"/>
  <c r="C37" i="1"/>
  <c r="D39" i="1"/>
  <c r="D37" i="1"/>
  <c r="D40" i="1"/>
  <c r="D38" i="1"/>
  <c r="F33" i="1"/>
  <c r="J33" i="1"/>
  <c r="H33" i="1"/>
  <c r="E33" i="1"/>
  <c r="I33" i="1"/>
  <c r="G37" i="1"/>
  <c r="C31" i="1"/>
  <c r="I32" i="1" l="1"/>
  <c r="I34" i="1"/>
  <c r="I31" i="1"/>
  <c r="H32" i="1"/>
  <c r="F34" i="1"/>
  <c r="H34" i="1"/>
  <c r="F32" i="1"/>
  <c r="J32" i="1"/>
  <c r="J34" i="1"/>
  <c r="G32" i="1"/>
  <c r="D34" i="1"/>
  <c r="E34" i="1"/>
  <c r="F37" i="1"/>
  <c r="G33" i="1"/>
  <c r="G34" i="1"/>
  <c r="D33" i="1"/>
  <c r="H37" i="1"/>
  <c r="E37" i="1"/>
  <c r="C23" i="1" l="1"/>
  <c r="C18" i="1"/>
  <c r="D18" i="1"/>
  <c r="E18" i="1" s="1"/>
  <c r="C27" i="1"/>
  <c r="C21" i="1"/>
  <c r="D19" i="1"/>
  <c r="E19" i="1" s="1"/>
  <c r="C22" i="1"/>
  <c r="C19" i="1"/>
  <c r="D22" i="1"/>
  <c r="E22" i="1" s="1"/>
  <c r="D21" i="1"/>
  <c r="E21" i="1" s="1"/>
  <c r="D23" i="1"/>
  <c r="E23" i="1" s="1"/>
  <c r="C17" i="1"/>
  <c r="D16" i="1"/>
  <c r="E16" i="1" s="1"/>
  <c r="D17" i="1"/>
  <c r="E17" i="1" s="1"/>
  <c r="C13" i="1"/>
  <c r="C26" i="1"/>
  <c r="D13" i="1"/>
</calcChain>
</file>

<file path=xl/sharedStrings.xml><?xml version="1.0" encoding="utf-8"?>
<sst xmlns="http://schemas.openxmlformats.org/spreadsheetml/2006/main" count="199" uniqueCount="49">
  <si>
    <t>длина, мм</t>
  </si>
  <si>
    <t>ширина, мм</t>
  </si>
  <si>
    <t>ширина , мм</t>
  </si>
  <si>
    <t>высота, мм</t>
  </si>
  <si>
    <t>артикул</t>
  </si>
  <si>
    <t xml:space="preserve">цвет </t>
  </si>
  <si>
    <t>примечание</t>
  </si>
  <si>
    <t>длина,мм</t>
  </si>
  <si>
    <t>графит</t>
  </si>
  <si>
    <t>стеклянная боковина</t>
  </si>
  <si>
    <t>белый</t>
  </si>
  <si>
    <t>количество, шт</t>
  </si>
  <si>
    <t>Передняя алюминиевая панель для внутреннего ящика:</t>
  </si>
  <si>
    <t>цвет боковин ящика Flatbox</t>
  </si>
  <si>
    <t>для боковины 84/116/167/199мм</t>
  </si>
  <si>
    <t>для стекляной  боковины 84мм</t>
  </si>
  <si>
    <t>для стекляной  боковины 167мм</t>
  </si>
  <si>
    <t>для стекляной боковины 199мм</t>
  </si>
  <si>
    <t>артикул ящика с глухой боковиной Flatbox</t>
  </si>
  <si>
    <t>артикул ящика со стекляной боковиной Flatbox</t>
  </si>
  <si>
    <t>размер готовой детали 
 днища ящика из ДСП 16мм  (панель  А)</t>
  </si>
  <si>
    <t>размер готовой детали 
задней панели ящика из ДСП 16 или 18мм (панель В)</t>
  </si>
  <si>
    <t xml:space="preserve"> для внутреннего ящика Flatbox 84/167/199, мм</t>
  </si>
  <si>
    <t xml:space="preserve"> для внутреннего ящика Flatbox 167/199, мм</t>
  </si>
  <si>
    <t xml:space="preserve">размер передней алюминиевой панели  по ширине </t>
  </si>
  <si>
    <t>металлическая  боковина</t>
  </si>
  <si>
    <t>металлическая боковина</t>
  </si>
  <si>
    <t>для металлической боковины 84мм</t>
  </si>
  <si>
    <t>для металлической  боковины 116мм</t>
  </si>
  <si>
    <t>для металлической боковины 167мм</t>
  </si>
  <si>
    <t>для металлической боковины 199мм</t>
  </si>
  <si>
    <r>
      <t xml:space="preserve"> </t>
    </r>
    <r>
      <rPr>
        <b/>
        <sz val="10"/>
        <color theme="1"/>
        <rFont val="Calibri"/>
        <family val="2"/>
        <charset val="204"/>
        <scheme val="minor"/>
      </rPr>
      <t>длина направляющих ящика Flatbox</t>
    </r>
  </si>
  <si>
    <r>
      <t xml:space="preserve"> </t>
    </r>
    <r>
      <rPr>
        <b/>
        <sz val="10"/>
        <color theme="1"/>
        <rFont val="Calibri"/>
        <family val="2"/>
        <charset val="204"/>
        <scheme val="minor"/>
      </rPr>
      <t>высота боковины ящика Flatbox</t>
    </r>
  </si>
  <si>
    <r>
      <t xml:space="preserve"> </t>
    </r>
    <r>
      <rPr>
        <b/>
        <sz val="10"/>
        <color theme="1"/>
        <rFont val="Calibri"/>
        <family val="2"/>
        <charset val="204"/>
        <scheme val="minor"/>
      </rPr>
      <t>примечание</t>
    </r>
  </si>
  <si>
    <t>kronas.com.ua</t>
  </si>
  <si>
    <t>размер РЕЙЛИНГА по ширине переднего алюминиевый</t>
  </si>
  <si>
    <t>Введите ширину внутреннего проема корпуса для Flatbox, мм</t>
  </si>
  <si>
    <t>Введите длину выбранной направляющей боковины Flatbox,мм</t>
  </si>
  <si>
    <t>Введите высоту наружнего фасада ящика Flatbox, мм</t>
  </si>
  <si>
    <t>* для деталей днища из ДСП 18мм дополнительно необходима фрезеровка четверти!</t>
  </si>
  <si>
    <t>Подбор артикула Flatbox для введенных значений:</t>
  </si>
  <si>
    <t>Он-лайн сервис для расчета деталей ящика FLATBOX из ДСП 16мм:</t>
  </si>
  <si>
    <t>Минимал. внутренняя глубина тумбы для выбранного ящика, мм</t>
  </si>
  <si>
    <t>Массив Flatbox с отталкивателем</t>
  </si>
  <si>
    <t>металлическая  боковина
с отталкивателем</t>
  </si>
  <si>
    <r>
      <t>артикул ящика</t>
    </r>
    <r>
      <rPr>
        <b/>
        <sz val="10"/>
        <color rgb="FFFF0000"/>
        <rFont val="Calibri"/>
        <family val="2"/>
        <charset val="204"/>
        <scheme val="minor"/>
      </rPr>
      <t xml:space="preserve"> Flatbox с отталкивателем</t>
    </r>
    <r>
      <rPr>
        <b/>
        <sz val="10"/>
        <color theme="1"/>
        <rFont val="Calibri"/>
        <family val="2"/>
        <charset val="204"/>
        <scheme val="minor"/>
      </rPr>
      <t xml:space="preserve"> с глухой боковиной </t>
    </r>
  </si>
  <si>
    <r>
      <t xml:space="preserve"> </t>
    </r>
    <r>
      <rPr>
        <b/>
        <sz val="10"/>
        <color theme="1"/>
        <rFont val="Calibri"/>
        <family val="2"/>
        <charset val="204"/>
        <scheme val="minor"/>
      </rPr>
      <t>длина направляющих ящика</t>
    </r>
    <r>
      <rPr>
        <b/>
        <sz val="10"/>
        <color rgb="FFFF0000"/>
        <rFont val="Calibri"/>
        <family val="2"/>
        <charset val="204"/>
        <scheme val="minor"/>
      </rPr>
      <t xml:space="preserve"> Flatbox с отталкивателем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</si>
  <si>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высота боковины ящика </t>
    </r>
    <r>
      <rPr>
        <b/>
        <sz val="10"/>
        <color rgb="FFFF0000"/>
        <rFont val="Calibri"/>
        <family val="2"/>
        <charset val="204"/>
        <scheme val="minor"/>
      </rPr>
      <t>Flatbox с отталкивателем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</si>
  <si>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>цвет боковин ящика</t>
    </r>
    <r>
      <rPr>
        <b/>
        <sz val="10"/>
        <color rgb="FFFF0000"/>
        <rFont val="Calibri"/>
        <family val="2"/>
        <charset val="204"/>
        <scheme val="minor"/>
      </rPr>
      <t xml:space="preserve"> Flatbox с отталкивателем</t>
    </r>
    <r>
      <rPr>
        <b/>
        <sz val="10"/>
        <color theme="1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</si>
</sst>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2"/>
      <color rgb="FF0C9495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3"/>
      <color rgb="FF0C9495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C9495"/>
        <bgColor indexed="64"/>
      </patternFill>
    </fill>
    <fill>
      <patternFill patternType="solid">
        <fgColor rgb="FFDAF7FA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4" borderId="0" xfId="0" applyFill="1" applyProtection="1"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2" fillId="0" borderId="5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0" fillId="4" borderId="0" xfId="0" applyFill="1" applyAlignment="1" applyProtection="1">
      <alignment horizontal="center"/>
      <protection hidden="1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3" fillId="5" borderId="21" xfId="0" applyFont="1" applyFill="1" applyBorder="1" applyAlignment="1" applyProtection="1">
      <alignment horizontal="center" vertical="center"/>
      <protection hidden="1"/>
    </xf>
    <xf numFmtId="0" fontId="3" fillId="5" borderId="22" xfId="0" applyFont="1" applyFill="1" applyBorder="1" applyAlignment="1" applyProtection="1">
      <alignment horizontal="center" vertical="center"/>
      <protection hidden="1"/>
    </xf>
    <xf numFmtId="0" fontId="6" fillId="5" borderId="20" xfId="0" applyFont="1" applyFill="1" applyBorder="1" applyAlignment="1" applyProtection="1">
      <alignment horizontal="center" wrapText="1"/>
      <protection hidden="1"/>
    </xf>
    <xf numFmtId="0" fontId="8" fillId="0" borderId="0" xfId="0" applyFont="1" applyProtection="1">
      <protection hidden="1"/>
    </xf>
    <xf numFmtId="0" fontId="0" fillId="3" borderId="28" xfId="0" applyFill="1" applyBorder="1" applyAlignment="1" applyProtection="1">
      <alignment horizontal="center"/>
      <protection hidden="1"/>
    </xf>
    <xf numFmtId="0" fontId="2" fillId="3" borderId="29" xfId="0" applyFont="1" applyFill="1" applyBorder="1" applyAlignment="1" applyProtection="1">
      <alignment horizontal="center"/>
      <protection hidden="1"/>
    </xf>
    <xf numFmtId="0" fontId="2" fillId="3" borderId="30" xfId="0" applyFont="1" applyFill="1" applyBorder="1" applyAlignment="1" applyProtection="1">
      <alignment horizontal="center"/>
      <protection hidden="1"/>
    </xf>
    <xf numFmtId="0" fontId="3" fillId="5" borderId="31" xfId="0" applyFont="1" applyFill="1" applyBorder="1" applyAlignment="1" applyProtection="1">
      <alignment horizontal="center" vertical="center"/>
      <protection hidden="1"/>
    </xf>
    <xf numFmtId="0" fontId="3" fillId="5" borderId="32" xfId="0" applyFont="1" applyFill="1" applyBorder="1" applyAlignment="1" applyProtection="1">
      <alignment horizontal="center" vertical="center"/>
      <protection hidden="1"/>
    </xf>
    <xf numFmtId="0" fontId="0" fillId="3" borderId="15" xfId="0" applyFill="1" applyBorder="1" applyAlignment="1" applyProtection="1">
      <alignment horizontal="center"/>
      <protection hidden="1"/>
    </xf>
    <xf numFmtId="0" fontId="2" fillId="3" borderId="33" xfId="0" applyFont="1" applyFill="1" applyBorder="1" applyAlignment="1" applyProtection="1">
      <alignment horizontal="center"/>
      <protection hidden="1"/>
    </xf>
    <xf numFmtId="0" fontId="2" fillId="3" borderId="34" xfId="0" applyFont="1" applyFill="1" applyBorder="1" applyAlignment="1" applyProtection="1">
      <alignment horizontal="center"/>
      <protection hidden="1"/>
    </xf>
    <xf numFmtId="0" fontId="0" fillId="6" borderId="12" xfId="0" applyFill="1" applyBorder="1" applyAlignment="1" applyProtection="1">
      <alignment horizontal="center"/>
      <protection hidden="1"/>
    </xf>
    <xf numFmtId="0" fontId="2" fillId="6" borderId="13" xfId="0" applyFont="1" applyFill="1" applyBorder="1" applyAlignment="1" applyProtection="1">
      <alignment horizontal="center"/>
      <protection hidden="1"/>
    </xf>
    <xf numFmtId="0" fontId="2" fillId="6" borderId="14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6" borderId="10" xfId="0" applyFill="1" applyBorder="1" applyAlignment="1" applyProtection="1">
      <alignment horizontal="center"/>
      <protection hidden="1"/>
    </xf>
    <xf numFmtId="0" fontId="0" fillId="6" borderId="26" xfId="0" applyFill="1" applyBorder="1" applyAlignment="1" applyProtection="1">
      <alignment horizontal="center"/>
      <protection hidden="1"/>
    </xf>
    <xf numFmtId="0" fontId="0" fillId="6" borderId="24" xfId="0" applyFill="1" applyBorder="1" applyAlignment="1" applyProtection="1">
      <alignment horizontal="center"/>
      <protection hidden="1"/>
    </xf>
    <xf numFmtId="0" fontId="0" fillId="6" borderId="21" xfId="0" applyFill="1" applyBorder="1" applyAlignment="1" applyProtection="1">
      <alignment horizontal="center"/>
      <protection hidden="1"/>
    </xf>
    <xf numFmtId="0" fontId="0" fillId="6" borderId="22" xfId="0" applyFill="1" applyBorder="1" applyAlignment="1" applyProtection="1">
      <alignment horizontal="center"/>
      <protection hidden="1"/>
    </xf>
    <xf numFmtId="0" fontId="2" fillId="3" borderId="25" xfId="0" applyFont="1" applyFill="1" applyBorder="1" applyAlignment="1" applyProtection="1">
      <alignment horizontal="right"/>
      <protection hidden="1"/>
    </xf>
    <xf numFmtId="0" fontId="2" fillId="3" borderId="23" xfId="0" applyFont="1" applyFill="1" applyBorder="1" applyAlignment="1" applyProtection="1">
      <alignment horizontal="right"/>
      <protection hidden="1"/>
    </xf>
    <xf numFmtId="0" fontId="2" fillId="3" borderId="27" xfId="0" applyFont="1" applyFill="1" applyBorder="1" applyAlignment="1" applyProtection="1">
      <alignment horizontal="right"/>
      <protection hidden="1"/>
    </xf>
    <xf numFmtId="0" fontId="0" fillId="6" borderId="28" xfId="0" applyFill="1" applyBorder="1" applyAlignment="1" applyProtection="1">
      <alignment horizontal="center"/>
      <protection hidden="1"/>
    </xf>
    <xf numFmtId="0" fontId="1" fillId="3" borderId="31" xfId="0" applyFont="1" applyFill="1" applyBorder="1" applyAlignment="1" applyProtection="1">
      <alignment horizontal="right" vertical="center"/>
      <protection hidden="1"/>
    </xf>
    <xf numFmtId="0" fontId="1" fillId="3" borderId="12" xfId="0" applyFont="1" applyFill="1" applyBorder="1" applyAlignment="1" applyProtection="1">
      <alignment horizontal="right" vertical="center"/>
      <protection hidden="1"/>
    </xf>
    <xf numFmtId="0" fontId="1" fillId="3" borderId="13" xfId="0" applyFont="1" applyFill="1" applyBorder="1" applyAlignment="1" applyProtection="1">
      <alignment horizontal="right" vertical="center"/>
      <protection hidden="1"/>
    </xf>
    <xf numFmtId="0" fontId="2" fillId="3" borderId="11" xfId="0" applyFont="1" applyFill="1" applyBorder="1" applyAlignment="1" applyProtection="1">
      <alignment horizontal="right" vertical="center"/>
      <protection hidden="1"/>
    </xf>
    <xf numFmtId="0" fontId="3" fillId="5" borderId="19" xfId="0" applyFont="1" applyFill="1" applyBorder="1" applyAlignment="1" applyProtection="1">
      <alignment horizontal="center" vertical="center"/>
      <protection hidden="1"/>
    </xf>
    <xf numFmtId="0" fontId="3" fillId="5" borderId="35" xfId="0" applyFont="1" applyFill="1" applyBorder="1" applyAlignment="1" applyProtection="1">
      <alignment horizontal="center" vertical="center"/>
      <protection hidden="1"/>
    </xf>
    <xf numFmtId="0" fontId="2" fillId="6" borderId="29" xfId="0" applyFont="1" applyFill="1" applyBorder="1" applyAlignment="1" applyProtection="1">
      <alignment horizontal="center"/>
      <protection hidden="1"/>
    </xf>
    <xf numFmtId="0" fontId="2" fillId="6" borderId="30" xfId="0" applyFont="1" applyFill="1" applyBorder="1" applyAlignment="1" applyProtection="1">
      <alignment horizontal="center"/>
      <protection hidden="1"/>
    </xf>
    <xf numFmtId="0" fontId="1" fillId="3" borderId="31" xfId="0" applyFont="1" applyFill="1" applyBorder="1" applyAlignment="1" applyProtection="1">
      <alignment horizontal="right"/>
      <protection hidden="1"/>
    </xf>
    <xf numFmtId="0" fontId="2" fillId="3" borderId="12" xfId="0" applyFont="1" applyFill="1" applyBorder="1" applyAlignment="1" applyProtection="1">
      <alignment horizontal="right"/>
      <protection hidden="1"/>
    </xf>
    <xf numFmtId="0" fontId="1" fillId="3" borderId="12" xfId="0" applyFont="1" applyFill="1" applyBorder="1" applyAlignment="1" applyProtection="1">
      <alignment horizontal="right"/>
      <protection hidden="1"/>
    </xf>
    <xf numFmtId="0" fontId="2" fillId="3" borderId="14" xfId="0" applyFont="1" applyFill="1" applyBorder="1" applyAlignment="1" applyProtection="1">
      <alignment horizontal="right"/>
      <protection hidden="1"/>
    </xf>
    <xf numFmtId="0" fontId="1" fillId="3" borderId="14" xfId="0" applyFont="1" applyFill="1" applyBorder="1" applyAlignment="1" applyProtection="1">
      <alignment horizontal="right"/>
      <protection hidden="1"/>
    </xf>
    <xf numFmtId="0" fontId="0" fillId="6" borderId="36" xfId="0" applyFill="1" applyBorder="1" applyAlignment="1" applyProtection="1">
      <alignment horizontal="center"/>
      <protection hidden="1"/>
    </xf>
    <xf numFmtId="0" fontId="1" fillId="3" borderId="27" xfId="0" applyFont="1" applyFill="1" applyBorder="1" applyAlignment="1" applyProtection="1">
      <alignment horizontal="left"/>
      <protection hidden="1"/>
    </xf>
    <xf numFmtId="0" fontId="0" fillId="3" borderId="22" xfId="0" applyFill="1" applyBorder="1" applyProtection="1">
      <protection hidden="1"/>
    </xf>
    <xf numFmtId="0" fontId="1" fillId="3" borderId="23" xfId="0" applyFont="1" applyFill="1" applyBorder="1" applyAlignment="1" applyProtection="1">
      <alignment horizontal="left"/>
      <protection hidden="1"/>
    </xf>
    <xf numFmtId="0" fontId="0" fillId="3" borderId="24" xfId="0" applyFill="1" applyBorder="1" applyProtection="1">
      <protection hidden="1"/>
    </xf>
    <xf numFmtId="0" fontId="0" fillId="7" borderId="35" xfId="0" applyFill="1" applyBorder="1" applyAlignment="1" applyProtection="1">
      <alignment horizontal="center"/>
      <protection locked="0" hidden="1"/>
    </xf>
    <xf numFmtId="0" fontId="0" fillId="7" borderId="28" xfId="0" applyFill="1" applyBorder="1" applyAlignment="1" applyProtection="1">
      <alignment horizontal="center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Protection="1">
      <protection hidden="1"/>
    </xf>
    <xf numFmtId="0" fontId="0" fillId="3" borderId="12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 vertical="center"/>
    </xf>
    <xf numFmtId="0" fontId="0" fillId="0" borderId="3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37" xfId="0" applyBorder="1" applyAlignment="1">
      <alignment horizontal="center"/>
    </xf>
    <xf numFmtId="0" fontId="4" fillId="0" borderId="0" xfId="0" applyFont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7" fillId="4" borderId="7" xfId="0" applyFont="1" applyFill="1" applyBorder="1" applyAlignment="1" applyProtection="1">
      <alignment horizontal="center"/>
      <protection hidden="1"/>
    </xf>
    <xf numFmtId="0" fontId="7" fillId="4" borderId="8" xfId="0" applyFont="1" applyFill="1" applyBorder="1" applyAlignment="1" applyProtection="1">
      <alignment horizontal="center"/>
      <protection hidden="1"/>
    </xf>
    <xf numFmtId="0" fontId="7" fillId="4" borderId="18" xfId="0" applyFont="1" applyFill="1" applyBorder="1" applyAlignment="1" applyProtection="1">
      <alignment horizontal="left"/>
      <protection hidden="1"/>
    </xf>
    <xf numFmtId="0" fontId="7" fillId="4" borderId="36" xfId="0" applyFont="1" applyFill="1" applyBorder="1" applyAlignment="1" applyProtection="1">
      <alignment horizontal="left"/>
      <protection hidden="1"/>
    </xf>
    <xf numFmtId="0" fontId="7" fillId="4" borderId="19" xfId="0" applyFont="1" applyFill="1" applyBorder="1" applyAlignment="1" applyProtection="1">
      <alignment horizontal="left"/>
      <protection hidden="1"/>
    </xf>
    <xf numFmtId="0" fontId="2" fillId="6" borderId="28" xfId="0" applyFont="1" applyFill="1" applyBorder="1" applyAlignment="1" applyProtection="1">
      <alignment horizontal="center" wrapText="1"/>
      <protection hidden="1"/>
    </xf>
    <xf numFmtId="0" fontId="2" fillId="6" borderId="14" xfId="0" applyFont="1" applyFill="1" applyBorder="1" applyAlignment="1" applyProtection="1">
      <alignment horizontal="center" wrapText="1"/>
      <protection hidden="1"/>
    </xf>
    <xf numFmtId="0" fontId="2" fillId="6" borderId="30" xfId="0" applyFont="1" applyFill="1" applyBorder="1" applyAlignment="1" applyProtection="1">
      <alignment horizontal="center" wrapText="1"/>
      <protection hidden="1"/>
    </xf>
  </cellXfs>
  <cellStyles count="1">
    <cellStyle name="Обычный" xfId="0" builtinId="0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30F039"/>
      <color rgb="FF0C9495"/>
      <color rgb="FFDAF7FA"/>
      <color rgb="FF7AC9D1"/>
      <color rgb="FFC8F3F8"/>
      <color rgb="FF84E6F0"/>
      <color rgb="FFAEEEF5"/>
      <color rgb="FFD4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13</xdr:row>
      <xdr:rowOff>95250</xdr:rowOff>
    </xdr:from>
    <xdr:to>
      <xdr:col>9</xdr:col>
      <xdr:colOff>1446544</xdr:colOff>
      <xdr:row>23</xdr:row>
      <xdr:rowOff>110923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700" y="1800225"/>
          <a:ext cx="2799094" cy="2108372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10</xdr:row>
      <xdr:rowOff>85725</xdr:rowOff>
    </xdr:from>
    <xdr:to>
      <xdr:col>8</xdr:col>
      <xdr:colOff>381943</xdr:colOff>
      <xdr:row>27</xdr:row>
      <xdr:rowOff>13448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85850"/>
          <a:ext cx="4696769" cy="35623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0</xdr:row>
      <xdr:rowOff>95251</xdr:rowOff>
    </xdr:from>
    <xdr:to>
      <xdr:col>1</xdr:col>
      <xdr:colOff>3362325</xdr:colOff>
      <xdr:row>3</xdr:row>
      <xdr:rowOff>255321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95251"/>
          <a:ext cx="3343274" cy="731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4:W151"/>
  <sheetViews>
    <sheetView showGridLines="0" tabSelected="1" zoomScale="85" zoomScaleNormal="85" workbookViewId="0">
      <selection activeCell="D15" sqref="D15"/>
    </sheetView>
  </sheetViews>
  <sheetFormatPr defaultRowHeight="15" x14ac:dyDescent="0.25"/>
  <cols>
    <col min="1" max="1" width="3" style="1" customWidth="1"/>
    <col min="2" max="2" width="53.5703125" style="1" customWidth="1"/>
    <col min="3" max="3" width="22.7109375" style="2" customWidth="1"/>
    <col min="4" max="4" width="21.42578125" style="2" customWidth="1"/>
    <col min="5" max="6" width="22.140625" style="1" bestFit="1" customWidth="1"/>
    <col min="7" max="7" width="22.28515625" style="1" customWidth="1"/>
    <col min="8" max="8" width="22.42578125" style="1" customWidth="1"/>
    <col min="9" max="9" width="22" style="1" customWidth="1"/>
    <col min="10" max="10" width="22.85546875" style="1" customWidth="1"/>
    <col min="11" max="11" width="19.140625" style="1" customWidth="1"/>
    <col min="12" max="13" width="9.140625" style="1"/>
    <col min="14" max="14" width="24.5703125" style="1" customWidth="1"/>
    <col min="15" max="15" width="9.140625" style="1" customWidth="1"/>
    <col min="16" max="22" width="9.140625" style="1" hidden="1" customWidth="1"/>
    <col min="23" max="23" width="24.42578125" style="1" hidden="1" customWidth="1"/>
    <col min="24" max="24" width="9.140625" style="1" customWidth="1"/>
    <col min="25" max="16384" width="9.140625" style="1"/>
  </cols>
  <sheetData>
    <row r="4" spans="2:23" ht="21" x14ac:dyDescent="0.35">
      <c r="J4" s="32" t="s">
        <v>34</v>
      </c>
    </row>
    <row r="5" spans="2:23" ht="15.75" thickBot="1" x14ac:dyDescent="0.3"/>
    <row r="6" spans="2:23" ht="18" thickBot="1" x14ac:dyDescent="0.35">
      <c r="B6" s="94" t="s">
        <v>41</v>
      </c>
      <c r="C6" s="95"/>
      <c r="D6" s="26" t="s">
        <v>39</v>
      </c>
      <c r="E6" s="3"/>
      <c r="F6" s="3"/>
      <c r="G6" s="3"/>
      <c r="H6" s="3"/>
      <c r="I6" s="3"/>
      <c r="J6" s="4"/>
      <c r="P6" s="5" t="s">
        <v>4</v>
      </c>
      <c r="Q6" s="5" t="s">
        <v>7</v>
      </c>
      <c r="R6" s="5" t="s">
        <v>4</v>
      </c>
      <c r="S6" s="5" t="s">
        <v>3</v>
      </c>
      <c r="T6" s="5" t="s">
        <v>4</v>
      </c>
      <c r="U6" s="5" t="s">
        <v>5</v>
      </c>
      <c r="V6" s="5" t="s">
        <v>4</v>
      </c>
      <c r="W6" s="5" t="s">
        <v>6</v>
      </c>
    </row>
    <row r="7" spans="2:23" x14ac:dyDescent="0.25">
      <c r="B7" s="57" t="s">
        <v>36</v>
      </c>
      <c r="C7" s="75">
        <v>800</v>
      </c>
      <c r="D7" s="24" t="str">
        <f>IF(C7&lt;150, "не корректно!! Необходимо увеличить размер корпуса по ширине", IF(C7&gt;1160, "не корректно!!! Необходимо уменьшить размер корпуса по ширине", "корректно"))</f>
        <v>корректно</v>
      </c>
      <c r="E7" s="6"/>
      <c r="F7" s="6"/>
      <c r="G7" s="6"/>
      <c r="H7" s="6"/>
      <c r="I7" s="6"/>
      <c r="J7" s="7"/>
      <c r="P7" s="8">
        <v>75377</v>
      </c>
      <c r="Q7" s="8">
        <v>400</v>
      </c>
      <c r="R7" s="8">
        <v>75377</v>
      </c>
      <c r="S7" s="8">
        <v>84</v>
      </c>
      <c r="T7" s="8">
        <v>75377</v>
      </c>
      <c r="U7" s="8" t="s">
        <v>10</v>
      </c>
      <c r="V7" s="8">
        <v>75377</v>
      </c>
      <c r="W7" s="8" t="s">
        <v>25</v>
      </c>
    </row>
    <row r="8" spans="2:23" x14ac:dyDescent="0.25">
      <c r="B8" s="58" t="s">
        <v>37</v>
      </c>
      <c r="C8" s="76">
        <v>500</v>
      </c>
      <c r="D8" s="24" t="str">
        <f>IF(C8=300, "корректно",IF(C8=350, "корректно", IF(C8=400,"корректно",IF(C8=450,"корректно",IF(C8=500,"корректно",IF(C8=550,"корректно", "не корректно!!! Необходимо  выбрать направляющие по длине из ассортимента 300 350 400 450 500 550"))))))</f>
        <v>корректно</v>
      </c>
      <c r="E8" s="6"/>
      <c r="F8" s="6"/>
      <c r="G8" s="6"/>
      <c r="H8" s="6"/>
      <c r="I8" s="6"/>
      <c r="J8" s="7"/>
      <c r="P8" s="77">
        <v>120075</v>
      </c>
      <c r="Q8" s="77">
        <v>300</v>
      </c>
      <c r="R8" s="77">
        <v>120075</v>
      </c>
      <c r="S8" s="77">
        <v>84</v>
      </c>
      <c r="T8" s="77">
        <v>120075</v>
      </c>
      <c r="U8" s="77" t="s">
        <v>10</v>
      </c>
      <c r="V8" s="77">
        <v>120075</v>
      </c>
      <c r="W8" s="78" t="s">
        <v>25</v>
      </c>
    </row>
    <row r="9" spans="2:23" ht="15.75" thickBot="1" x14ac:dyDescent="0.3">
      <c r="B9" s="59" t="s">
        <v>38</v>
      </c>
      <c r="C9" s="76">
        <v>450</v>
      </c>
      <c r="D9" s="25" t="str">
        <f>IF(C9&gt;400,"Для этой высоты рекомендуется использовать распашной фасад",IF(C9&gt;115,"корректно","не корректно!!! Необходимо увеличить высоту фасада"))</f>
        <v>Для этой высоты рекомендуется использовать распашной фасад</v>
      </c>
      <c r="E9" s="6"/>
      <c r="F9" s="6"/>
      <c r="G9" s="6"/>
      <c r="H9" s="6"/>
      <c r="I9" s="6"/>
      <c r="J9" s="7"/>
      <c r="P9" s="77">
        <v>120076</v>
      </c>
      <c r="Q9" s="77">
        <v>350</v>
      </c>
      <c r="R9" s="77">
        <v>120076</v>
      </c>
      <c r="S9" s="77">
        <v>84</v>
      </c>
      <c r="T9" s="77">
        <v>120076</v>
      </c>
      <c r="U9" s="77" t="s">
        <v>10</v>
      </c>
      <c r="V9" s="77">
        <v>120076</v>
      </c>
      <c r="W9" s="78" t="s">
        <v>25</v>
      </c>
    </row>
    <row r="10" spans="2:23" ht="15.75" thickBot="1" x14ac:dyDescent="0.3">
      <c r="B10" s="60" t="s">
        <v>42</v>
      </c>
      <c r="C10" s="61">
        <f>IF(D8="корректно",C8+3,0)</f>
        <v>503</v>
      </c>
      <c r="D10" s="10"/>
      <c r="E10" s="11"/>
      <c r="F10" s="11"/>
      <c r="G10" s="11"/>
      <c r="H10" s="11"/>
      <c r="I10" s="11"/>
      <c r="J10" s="12"/>
      <c r="P10" s="8">
        <v>75378</v>
      </c>
      <c r="Q10" s="8">
        <v>450</v>
      </c>
      <c r="R10" s="8">
        <v>75378</v>
      </c>
      <c r="S10" s="8">
        <v>84</v>
      </c>
      <c r="T10" s="8">
        <v>75378</v>
      </c>
      <c r="U10" s="8" t="s">
        <v>10</v>
      </c>
      <c r="V10" s="8">
        <v>75378</v>
      </c>
      <c r="W10" s="8" t="s">
        <v>25</v>
      </c>
    </row>
    <row r="11" spans="2:23" ht="15.75" thickBot="1" x14ac:dyDescent="0.3">
      <c r="P11" s="8">
        <v>75379</v>
      </c>
      <c r="Q11" s="8">
        <v>500</v>
      </c>
      <c r="R11" s="8">
        <v>75379</v>
      </c>
      <c r="S11" s="8">
        <v>84</v>
      </c>
      <c r="T11" s="8">
        <v>75379</v>
      </c>
      <c r="U11" s="8" t="s">
        <v>10</v>
      </c>
      <c r="V11" s="8">
        <v>75379</v>
      </c>
      <c r="W11" s="8" t="s">
        <v>25</v>
      </c>
    </row>
    <row r="12" spans="2:23" ht="25.5" x14ac:dyDescent="0.25">
      <c r="B12" s="28" t="s">
        <v>20</v>
      </c>
      <c r="C12" s="29" t="s">
        <v>0</v>
      </c>
      <c r="D12" s="29" t="s">
        <v>1</v>
      </c>
      <c r="E12" s="30" t="s">
        <v>11</v>
      </c>
      <c r="I12" s="13"/>
      <c r="J12" s="13"/>
      <c r="P12" s="8">
        <v>75380</v>
      </c>
      <c r="Q12" s="8">
        <v>550</v>
      </c>
      <c r="R12" s="8">
        <v>75380</v>
      </c>
      <c r="S12" s="8">
        <v>84</v>
      </c>
      <c r="T12" s="8">
        <v>75380</v>
      </c>
      <c r="U12" s="8" t="s">
        <v>10</v>
      </c>
      <c r="V12" s="8">
        <v>75380</v>
      </c>
      <c r="W12" s="8" t="s">
        <v>25</v>
      </c>
    </row>
    <row r="13" spans="2:23" ht="15.75" thickBot="1" x14ac:dyDescent="0.3">
      <c r="B13" s="54" t="s">
        <v>14</v>
      </c>
      <c r="C13" s="48">
        <f>IF(AND(D7="корректно",D8="корректно"),C8-10,0)</f>
        <v>490</v>
      </c>
      <c r="D13" s="45">
        <f>IF(AND(D7="корректно",D8="корректно"),C7-75,0)</f>
        <v>725</v>
      </c>
      <c r="E13" s="50">
        <v>1</v>
      </c>
      <c r="I13" s="13"/>
      <c r="J13" s="13"/>
      <c r="P13" s="79">
        <v>120079</v>
      </c>
      <c r="Q13" s="79">
        <v>300</v>
      </c>
      <c r="R13" s="79">
        <v>120079</v>
      </c>
      <c r="S13" s="78">
        <v>84</v>
      </c>
      <c r="T13" s="79">
        <v>120079</v>
      </c>
      <c r="U13" s="78" t="s">
        <v>8</v>
      </c>
      <c r="V13" s="79">
        <v>120079</v>
      </c>
      <c r="W13" s="78" t="s">
        <v>25</v>
      </c>
    </row>
    <row r="14" spans="2:23" ht="15.75" thickBot="1" x14ac:dyDescent="0.3">
      <c r="B14" s="93" t="s">
        <v>39</v>
      </c>
      <c r="C14" s="93"/>
      <c r="D14" s="93"/>
      <c r="E14" s="93"/>
      <c r="I14" s="13"/>
      <c r="J14" s="13"/>
      <c r="P14" s="79">
        <v>120081</v>
      </c>
      <c r="Q14" s="79">
        <v>350</v>
      </c>
      <c r="R14" s="79">
        <v>120081</v>
      </c>
      <c r="S14" s="78">
        <v>84</v>
      </c>
      <c r="T14" s="79">
        <v>120081</v>
      </c>
      <c r="U14" s="78" t="s">
        <v>8</v>
      </c>
      <c r="V14" s="79">
        <v>120081</v>
      </c>
      <c r="W14" s="78" t="s">
        <v>25</v>
      </c>
    </row>
    <row r="15" spans="2:23" ht="26.25" x14ac:dyDescent="0.25">
      <c r="B15" s="31" t="s">
        <v>21</v>
      </c>
      <c r="C15" s="29" t="s">
        <v>2</v>
      </c>
      <c r="D15" s="29" t="s">
        <v>3</v>
      </c>
      <c r="E15" s="30" t="s">
        <v>11</v>
      </c>
      <c r="I15" s="13"/>
      <c r="J15" s="13"/>
      <c r="P15" s="8">
        <v>75389</v>
      </c>
      <c r="Q15" s="8">
        <v>400</v>
      </c>
      <c r="R15" s="8">
        <v>75389</v>
      </c>
      <c r="S15" s="8">
        <v>84</v>
      </c>
      <c r="T15" s="8">
        <v>75389</v>
      </c>
      <c r="U15" s="8" t="s">
        <v>8</v>
      </c>
      <c r="V15" s="8">
        <v>75389</v>
      </c>
      <c r="W15" s="8" t="s">
        <v>25</v>
      </c>
    </row>
    <row r="16" spans="2:23" x14ac:dyDescent="0.25">
      <c r="B16" s="53" t="s">
        <v>27</v>
      </c>
      <c r="C16" s="47">
        <f>IF(C9&lt;115," ",IF(AND(D7="корректно",D8="корректно"),C7-87," "))</f>
        <v>713</v>
      </c>
      <c r="D16" s="44">
        <f>IF(C9&lt;115," ",IF(AND(D7="корректно",D8="корректно"), 68," "))</f>
        <v>68</v>
      </c>
      <c r="E16" s="49">
        <f>IF(D16=" "," ",1)</f>
        <v>1</v>
      </c>
      <c r="I16" s="13"/>
      <c r="J16" s="13"/>
      <c r="P16" s="8">
        <v>75390</v>
      </c>
      <c r="Q16" s="8">
        <v>450</v>
      </c>
      <c r="R16" s="8">
        <v>75390</v>
      </c>
      <c r="S16" s="8">
        <v>84</v>
      </c>
      <c r="T16" s="8">
        <v>75390</v>
      </c>
      <c r="U16" s="8" t="s">
        <v>8</v>
      </c>
      <c r="V16" s="8">
        <v>75390</v>
      </c>
      <c r="W16" s="8" t="s">
        <v>25</v>
      </c>
    </row>
    <row r="17" spans="2:23" x14ac:dyDescent="0.25">
      <c r="B17" s="53" t="s">
        <v>28</v>
      </c>
      <c r="C17" s="47">
        <f>IF(C9&lt;147," ",IF(AND(D7="корректно",D8="корректно"),C7-87,0))</f>
        <v>713</v>
      </c>
      <c r="D17" s="44">
        <f>IF(C9&lt;147," ",IF(AND(D7="корректно",D8="корректно"), 100,0))</f>
        <v>100</v>
      </c>
      <c r="E17" s="49">
        <f>IF(D17=" "," ",1)</f>
        <v>1</v>
      </c>
      <c r="I17" s="13"/>
      <c r="J17" s="13"/>
      <c r="P17" s="8">
        <v>75391</v>
      </c>
      <c r="Q17" s="8">
        <v>500</v>
      </c>
      <c r="R17" s="8">
        <v>75391</v>
      </c>
      <c r="S17" s="8">
        <v>84</v>
      </c>
      <c r="T17" s="8">
        <v>75391</v>
      </c>
      <c r="U17" s="8" t="s">
        <v>8</v>
      </c>
      <c r="V17" s="8">
        <v>75391</v>
      </c>
      <c r="W17" s="8" t="s">
        <v>25</v>
      </c>
    </row>
    <row r="18" spans="2:23" x14ac:dyDescent="0.25">
      <c r="B18" s="53" t="s">
        <v>29</v>
      </c>
      <c r="C18" s="47">
        <f>IF(C9&lt;198," ",IF(AND(D7="корректно",D8="корректно"),C7-87," "))</f>
        <v>713</v>
      </c>
      <c r="D18" s="44">
        <f>IF(C9&lt;198," ",IF(AND(D7="корректно",D8="корректно"), 151," "))</f>
        <v>151</v>
      </c>
      <c r="E18" s="49">
        <f>IF(D18=" "," ",1)</f>
        <v>1</v>
      </c>
      <c r="I18" s="13"/>
      <c r="J18" s="13"/>
      <c r="P18" s="8">
        <v>75392</v>
      </c>
      <c r="Q18" s="8">
        <v>550</v>
      </c>
      <c r="R18" s="8">
        <v>75392</v>
      </c>
      <c r="S18" s="8">
        <v>84</v>
      </c>
      <c r="T18" s="8">
        <v>75392</v>
      </c>
      <c r="U18" s="8" t="s">
        <v>8</v>
      </c>
      <c r="V18" s="8">
        <v>75392</v>
      </c>
      <c r="W18" s="8" t="s">
        <v>25</v>
      </c>
    </row>
    <row r="19" spans="2:23" ht="15.75" thickBot="1" x14ac:dyDescent="0.3">
      <c r="B19" s="54" t="s">
        <v>30</v>
      </c>
      <c r="C19" s="48">
        <f>IF(C9&lt;230," ",IF(AND(D7="корректно",D8="корректно"),C7-87," "))</f>
        <v>713</v>
      </c>
      <c r="D19" s="45">
        <f>IF(C9&lt;230," ",IF(AND(D7="корректно",D8="корректно"), 183," "))</f>
        <v>183</v>
      </c>
      <c r="E19" s="50">
        <f>IF(D19=" "," ",1)</f>
        <v>1</v>
      </c>
      <c r="I19" s="13"/>
      <c r="J19" s="13"/>
      <c r="P19" s="14">
        <v>0</v>
      </c>
      <c r="Q19" s="14">
        <v>300</v>
      </c>
      <c r="R19" s="14">
        <v>0</v>
      </c>
      <c r="S19" s="9"/>
      <c r="T19" s="14">
        <v>0</v>
      </c>
      <c r="U19" s="9"/>
      <c r="V19" s="14">
        <v>0</v>
      </c>
      <c r="W19" s="9"/>
    </row>
    <row r="20" spans="2:23" ht="15.75" thickBot="1" x14ac:dyDescent="0.3">
      <c r="B20" s="13"/>
      <c r="C20" s="27"/>
      <c r="D20" s="27"/>
      <c r="E20" s="13"/>
      <c r="I20" s="13"/>
      <c r="J20" s="13"/>
      <c r="P20" s="14">
        <v>0</v>
      </c>
      <c r="Q20" s="14">
        <v>350</v>
      </c>
      <c r="R20" s="14">
        <v>0</v>
      </c>
      <c r="S20" s="9"/>
      <c r="T20" s="14">
        <v>0</v>
      </c>
      <c r="U20" s="9"/>
      <c r="V20" s="14">
        <v>0</v>
      </c>
      <c r="W20" s="9"/>
    </row>
    <row r="21" spans="2:23" x14ac:dyDescent="0.25">
      <c r="B21" s="55" t="s">
        <v>15</v>
      </c>
      <c r="C21" s="51">
        <f>IF(C9&lt;115," ",IF(AND(D7="корректно",D8="корректно"),C7-87," "))</f>
        <v>713</v>
      </c>
      <c r="D21" s="46">
        <f>IF(C9&lt;115," ",IF(AND(D7="корректно",D8="корректно"), 68," "))</f>
        <v>68</v>
      </c>
      <c r="E21" s="52">
        <f>IF(D21=" "," ",1)</f>
        <v>1</v>
      </c>
      <c r="I21" s="13"/>
      <c r="J21" s="13"/>
      <c r="P21" s="14">
        <v>0</v>
      </c>
      <c r="Q21" s="14">
        <v>400</v>
      </c>
      <c r="R21" s="14">
        <v>0</v>
      </c>
      <c r="S21" s="9"/>
      <c r="T21" s="14">
        <v>0</v>
      </c>
      <c r="U21" s="9"/>
      <c r="V21" s="14">
        <v>0</v>
      </c>
      <c r="W21" s="9"/>
    </row>
    <row r="22" spans="2:23" x14ac:dyDescent="0.25">
      <c r="B22" s="53" t="s">
        <v>16</v>
      </c>
      <c r="C22" s="47">
        <f>IF(C9&lt;198," ",IF(AND(D7="корректно",D8="корректно"),C7-87," "))</f>
        <v>713</v>
      </c>
      <c r="D22" s="44">
        <f>IF(C9&lt;198," ",IF(AND(D7="корректно",D8="корректно"), 151," "))</f>
        <v>151</v>
      </c>
      <c r="E22" s="49">
        <f>IF(D22=" "," ",1)</f>
        <v>1</v>
      </c>
      <c r="I22" s="13"/>
      <c r="J22" s="13"/>
      <c r="P22" s="8">
        <v>92382</v>
      </c>
      <c r="Q22" s="8">
        <v>450</v>
      </c>
      <c r="R22" s="8">
        <v>92382</v>
      </c>
      <c r="S22" s="8">
        <v>84</v>
      </c>
      <c r="T22" s="8">
        <v>92382</v>
      </c>
      <c r="U22" s="8" t="s">
        <v>10</v>
      </c>
      <c r="V22" s="8">
        <v>92382</v>
      </c>
      <c r="W22" s="8" t="s">
        <v>9</v>
      </c>
    </row>
    <row r="23" spans="2:23" ht="15.75" thickBot="1" x14ac:dyDescent="0.3">
      <c r="B23" s="54" t="s">
        <v>17</v>
      </c>
      <c r="C23" s="48">
        <f>IF(C9&lt;230," ",IF(AND(D7="корректно",D8="корректно"),C7-87," "))</f>
        <v>713</v>
      </c>
      <c r="D23" s="45">
        <f>IF(C9&lt;230," ",IF(AND(D7="корректно",D8="корректно"), 183," "))</f>
        <v>183</v>
      </c>
      <c r="E23" s="50">
        <f>IF(D23=" "," ",1)</f>
        <v>1</v>
      </c>
      <c r="I23" s="13"/>
      <c r="J23" s="13"/>
      <c r="P23" s="8">
        <v>92384</v>
      </c>
      <c r="Q23" s="8">
        <v>500</v>
      </c>
      <c r="R23" s="8">
        <v>92384</v>
      </c>
      <c r="S23" s="8">
        <v>84</v>
      </c>
      <c r="T23" s="8">
        <v>92384</v>
      </c>
      <c r="U23" s="8" t="s">
        <v>10</v>
      </c>
      <c r="V23" s="8">
        <v>92384</v>
      </c>
      <c r="W23" s="8" t="s">
        <v>9</v>
      </c>
    </row>
    <row r="24" spans="2:23" ht="15.75" thickBot="1" x14ac:dyDescent="0.3">
      <c r="I24" s="13"/>
      <c r="J24" s="13"/>
      <c r="Q24" s="15">
        <v>550</v>
      </c>
      <c r="R24" s="15">
        <v>0</v>
      </c>
    </row>
    <row r="25" spans="2:23" ht="16.5" thickBot="1" x14ac:dyDescent="0.3">
      <c r="B25" s="98" t="s">
        <v>12</v>
      </c>
      <c r="C25" s="99"/>
      <c r="D25" s="99"/>
      <c r="E25" s="100"/>
      <c r="F25" s="6"/>
      <c r="G25" s="6"/>
      <c r="H25" s="6"/>
      <c r="I25" s="16"/>
      <c r="J25" s="16"/>
      <c r="Q25" s="15">
        <v>300</v>
      </c>
      <c r="R25" s="15">
        <v>0</v>
      </c>
    </row>
    <row r="26" spans="2:23" ht="15.75" thickBot="1" x14ac:dyDescent="0.3">
      <c r="B26" s="65" t="s">
        <v>24</v>
      </c>
      <c r="C26" s="70">
        <f>IF(AND(D7="корректно",D8="корректно"),C7-100,0)</f>
        <v>700</v>
      </c>
      <c r="D26" s="71" t="s">
        <v>22</v>
      </c>
      <c r="E26" s="72"/>
      <c r="F26" s="6"/>
      <c r="G26" s="6"/>
      <c r="H26" s="6"/>
      <c r="I26" s="16"/>
      <c r="J26" s="16"/>
      <c r="Q26" s="15">
        <v>350</v>
      </c>
      <c r="R26" s="15">
        <v>0</v>
      </c>
    </row>
    <row r="27" spans="2:23" ht="15.75" thickBot="1" x14ac:dyDescent="0.3">
      <c r="B27" s="69" t="s">
        <v>35</v>
      </c>
      <c r="C27" s="70">
        <f>IF(C9&gt;197,IF(AND(D7="корректно",D8="корректно"),C7-87,0),0)</f>
        <v>713</v>
      </c>
      <c r="D27" s="73" t="s">
        <v>23</v>
      </c>
      <c r="E27" s="74"/>
      <c r="F27" s="6"/>
      <c r="G27" s="6"/>
      <c r="H27" s="6"/>
      <c r="I27" s="16"/>
      <c r="J27" s="16"/>
      <c r="Q27" s="15">
        <v>400</v>
      </c>
      <c r="R27" s="15">
        <v>0</v>
      </c>
    </row>
    <row r="28" spans="2:23" ht="15.75" thickBot="1" x14ac:dyDescent="0.3">
      <c r="P28" s="8">
        <v>92386</v>
      </c>
      <c r="Q28" s="8">
        <v>450</v>
      </c>
      <c r="R28" s="8">
        <v>92386</v>
      </c>
      <c r="S28" s="8">
        <v>84</v>
      </c>
      <c r="T28" s="8">
        <v>92386</v>
      </c>
      <c r="U28" s="8" t="s">
        <v>8</v>
      </c>
      <c r="V28" s="8">
        <v>92386</v>
      </c>
      <c r="W28" s="8" t="s">
        <v>9</v>
      </c>
    </row>
    <row r="29" spans="2:23" ht="16.5" thickBot="1" x14ac:dyDescent="0.3">
      <c r="B29" s="98" t="s">
        <v>40</v>
      </c>
      <c r="C29" s="99"/>
      <c r="D29" s="99"/>
      <c r="E29" s="3"/>
      <c r="F29" s="3"/>
      <c r="G29" s="3"/>
      <c r="H29" s="3"/>
      <c r="I29" s="3"/>
      <c r="J29" s="4"/>
      <c r="P29" s="8">
        <v>92388</v>
      </c>
      <c r="Q29" s="8">
        <v>500</v>
      </c>
      <c r="R29" s="8">
        <v>92388</v>
      </c>
      <c r="S29" s="8">
        <v>84</v>
      </c>
      <c r="T29" s="8">
        <v>92388</v>
      </c>
      <c r="U29" s="8" t="s">
        <v>8</v>
      </c>
      <c r="V29" s="8">
        <v>92388</v>
      </c>
      <c r="W29" s="8" t="s">
        <v>9</v>
      </c>
    </row>
    <row r="30" spans="2:23" x14ac:dyDescent="0.25">
      <c r="B30" s="65" t="s">
        <v>18</v>
      </c>
      <c r="C30" s="62">
        <f>IF(D8="корректно",IF(C9&lt;115,0,VLOOKUP(C8,Q7:R12,2,FALSE)),0)</f>
        <v>75379</v>
      </c>
      <c r="D30" s="37">
        <f>IF(D8="корректно",IF(C9&lt;115,0,VLOOKUP(C8,Q13:R18,2,FALSE)),0)</f>
        <v>75391</v>
      </c>
      <c r="E30" s="36">
        <f>IF(D8="корректно",IF(C9&lt;147,0,VLOOKUP(C8,Q31:R36,2,FALSE)),0)</f>
        <v>75383</v>
      </c>
      <c r="F30" s="37">
        <f>IF(D8="корректно",IF(C9&lt;147,0,VLOOKUP(C8,Q37:R42,2,FALSE)),0)</f>
        <v>75395</v>
      </c>
      <c r="G30" s="36">
        <f>IF(D8="корректно",IF(C9&lt;198,0,VLOOKUP(C8,Q49:R54,2,FALSE)),0)</f>
        <v>104931</v>
      </c>
      <c r="H30" s="37">
        <f>IF(D8="корректно",IF(C9&lt;198,0,VLOOKUP(C8,Q43:R48,2,FALSE)),0)</f>
        <v>104933</v>
      </c>
      <c r="I30" s="36">
        <f>IF(D8="корректно",IF(C9&lt;230,0,VLOOKUP(C8,Q67:R72,2,FALSE)),0)</f>
        <v>75387</v>
      </c>
      <c r="J30" s="62">
        <f>IF(D8="корректно",IF(C9&lt;230,0,VLOOKUP(C8,Q73:R78,2,FALSE)),0)</f>
        <v>75399</v>
      </c>
      <c r="Q30" s="15">
        <v>550</v>
      </c>
      <c r="R30" s="15">
        <v>0</v>
      </c>
    </row>
    <row r="31" spans="2:23" x14ac:dyDescent="0.25">
      <c r="B31" s="66" t="s">
        <v>31</v>
      </c>
      <c r="C31" s="56">
        <f>IF(C30=0," ",VLOOKUP(C30,P7:Q12,2,FALSE))</f>
        <v>500</v>
      </c>
      <c r="D31" s="38">
        <f>IF(D30=0," ",VLOOKUP(D30,P13:Q18,2,FALSE))</f>
        <v>500</v>
      </c>
      <c r="E31" s="41">
        <f>IF(E30=0," ",VLOOKUP(E30,P31:Q36,2,FALSE))</f>
        <v>500</v>
      </c>
      <c r="F31" s="38">
        <f>IF(F30=0," ",VLOOKUP(F30,P37:Q42,2,FALSE))</f>
        <v>500</v>
      </c>
      <c r="G31" s="41">
        <f>IF(G30=0," ",VLOOKUP(G30,P43:Q53,2,FALSE))</f>
        <v>500</v>
      </c>
      <c r="H31" s="38">
        <f>IF(H30=0," ",VLOOKUP(H30,P43:Q47,2,FALSE))</f>
        <v>500</v>
      </c>
      <c r="I31" s="41">
        <f>IF(I30=0," ",VLOOKUP(I30,P67:Q72,2,FALSE))</f>
        <v>500</v>
      </c>
      <c r="J31" s="33">
        <f>IF(J30=0," ",VLOOKUP(J30,P73:Q78,2,FALSE))</f>
        <v>500</v>
      </c>
      <c r="P31" s="78">
        <v>120074</v>
      </c>
      <c r="Q31" s="79">
        <v>300</v>
      </c>
      <c r="R31" s="78">
        <v>120074</v>
      </c>
      <c r="S31" s="78">
        <v>116</v>
      </c>
      <c r="T31" s="78">
        <v>120074</v>
      </c>
      <c r="U31" s="78" t="s">
        <v>10</v>
      </c>
      <c r="V31" s="78">
        <v>120074</v>
      </c>
      <c r="W31" s="78" t="s">
        <v>25</v>
      </c>
    </row>
    <row r="32" spans="2:23" x14ac:dyDescent="0.25">
      <c r="B32" s="66" t="s">
        <v>32</v>
      </c>
      <c r="C32" s="56">
        <f>IF(C30=0," ",VLOOKUP(C30,R7:S90,2,FALSE))</f>
        <v>84</v>
      </c>
      <c r="D32" s="38">
        <f>IF(D30=0," ",VLOOKUP(D30,R7:S90,2,FALSE))</f>
        <v>84</v>
      </c>
      <c r="E32" s="41">
        <f>IF(E30=0," ",VLOOKUP(E30,R7:S90,2,FALSE))</f>
        <v>116</v>
      </c>
      <c r="F32" s="38">
        <f>IF(F30=0," ",VLOOKUP(F30,R7:S89,2,FALSE))</f>
        <v>116</v>
      </c>
      <c r="G32" s="41">
        <f>IF(G30=0," ",VLOOKUP(G30,R7:S89,2,FALSE))</f>
        <v>167</v>
      </c>
      <c r="H32" s="38">
        <f>IF(H30=0," ",VLOOKUP(H30,R7:S89,2,FALSE))</f>
        <v>167</v>
      </c>
      <c r="I32" s="41">
        <f>IF(I30=0," ",VLOOKUP(I30,R7:S89,2,FALSE))</f>
        <v>199</v>
      </c>
      <c r="J32" s="33">
        <f>IF(J30=0," ",VLOOKUP(J30,R7:S89,2,FALSE))</f>
        <v>199</v>
      </c>
      <c r="K32" s="6"/>
      <c r="L32" s="6"/>
      <c r="P32" s="78">
        <v>120077</v>
      </c>
      <c r="Q32" s="79">
        <v>350</v>
      </c>
      <c r="R32" s="78">
        <v>120077</v>
      </c>
      <c r="S32" s="78">
        <v>116</v>
      </c>
      <c r="T32" s="78">
        <v>120077</v>
      </c>
      <c r="U32" s="78" t="s">
        <v>10</v>
      </c>
      <c r="V32" s="78">
        <v>120077</v>
      </c>
      <c r="W32" s="78" t="s">
        <v>25</v>
      </c>
    </row>
    <row r="33" spans="1:23" x14ac:dyDescent="0.25">
      <c r="B33" s="67" t="s">
        <v>13</v>
      </c>
      <c r="C33" s="63" t="str">
        <f>IF(C30=0," ",VLOOKUP(C30,T7:U89,2,FALSE))</f>
        <v>белый</v>
      </c>
      <c r="D33" s="39" t="str">
        <f>IF(D30=0," ",VLOOKUP(D30,T7:U89,2,FALSE))</f>
        <v>графит</v>
      </c>
      <c r="E33" s="42" t="str">
        <f>IF(E30=0," ",VLOOKUP(E30,T7:U89,2,FALSE))</f>
        <v>белый</v>
      </c>
      <c r="F33" s="39" t="str">
        <f>IF(F30=0," ",VLOOKUP(F30,T7:U89,2,FALSE))</f>
        <v>графит</v>
      </c>
      <c r="G33" s="42" t="str">
        <f>IF(G30=0," ",VLOOKUP(G30,T7:U89,2,FALSE))</f>
        <v>белый</v>
      </c>
      <c r="H33" s="39" t="str">
        <f>IF(H30=0," ",VLOOKUP(H30,T7:U89,2,FALSE))</f>
        <v>графит</v>
      </c>
      <c r="I33" s="42" t="str">
        <f>IF(I30=0," ",VLOOKUP(I30,T7:U89,2,FALSE))</f>
        <v>белый</v>
      </c>
      <c r="J33" s="34" t="str">
        <f>IF(J30=0," ",VLOOKUP(J30,T7:U89,2,FALSE))</f>
        <v>графит</v>
      </c>
      <c r="K33" s="6"/>
      <c r="L33" s="6"/>
      <c r="P33" s="8">
        <v>75381</v>
      </c>
      <c r="Q33" s="8">
        <v>400</v>
      </c>
      <c r="R33" s="8">
        <v>75381</v>
      </c>
      <c r="S33" s="8">
        <v>116</v>
      </c>
      <c r="T33" s="8">
        <v>75381</v>
      </c>
      <c r="U33" s="8" t="s">
        <v>10</v>
      </c>
      <c r="V33" s="8">
        <v>75381</v>
      </c>
      <c r="W33" s="8" t="s">
        <v>25</v>
      </c>
    </row>
    <row r="34" spans="1:23" ht="15.75" thickBot="1" x14ac:dyDescent="0.3">
      <c r="B34" s="68" t="s">
        <v>33</v>
      </c>
      <c r="C34" s="64" t="str">
        <f>IF(C30=0," ",VLOOKUP(C30,V7:W89,2,FALSE))</f>
        <v>металлическая  боковина</v>
      </c>
      <c r="D34" s="40" t="str">
        <f>IF(D30=0," ",VLOOKUP(D30,V7:W89,2,FALSE))</f>
        <v>металлическая  боковина</v>
      </c>
      <c r="E34" s="43" t="str">
        <f>IF(E30=0," ",VLOOKUP(E30,V7:W89,2,FALSE))</f>
        <v>металлическая  боковина</v>
      </c>
      <c r="F34" s="40" t="str">
        <f>IF(F30=0," ",VLOOKUP(F30,V7:W89,2,FALSE))</f>
        <v>металлическая  боковина</v>
      </c>
      <c r="G34" s="43" t="str">
        <f>IF(G30=0," ",VLOOKUP(G30,V7:W89,2,FALSE))</f>
        <v>металлическая  боковина</v>
      </c>
      <c r="H34" s="40" t="str">
        <f>IF(H30=0," ",VLOOKUP(H30,V7:W89,2,FALSE))</f>
        <v>металлическая  боковина</v>
      </c>
      <c r="I34" s="43" t="str">
        <f>IF(I30=0," ",VLOOKUP(I30,V7:W89,2,FALSE))</f>
        <v>металлическая  боковина</v>
      </c>
      <c r="J34" s="35" t="str">
        <f>IF(J30=0," ",VLOOKUP(J30,V7:W89,2,FALSE))</f>
        <v>металлическая  боковина</v>
      </c>
      <c r="K34" s="6"/>
      <c r="L34" s="6"/>
      <c r="P34" s="8">
        <v>75382</v>
      </c>
      <c r="Q34" s="8">
        <v>450</v>
      </c>
      <c r="R34" s="8">
        <v>75382</v>
      </c>
      <c r="S34" s="8">
        <v>116</v>
      </c>
      <c r="T34" s="8">
        <v>75382</v>
      </c>
      <c r="U34" s="8" t="s">
        <v>10</v>
      </c>
      <c r="V34" s="8">
        <v>75382</v>
      </c>
      <c r="W34" s="8" t="s">
        <v>26</v>
      </c>
    </row>
    <row r="35" spans="1:23" ht="15.75" thickBot="1" x14ac:dyDescent="0.3">
      <c r="B35" s="20"/>
      <c r="C35" s="21"/>
      <c r="D35" s="21"/>
      <c r="E35" s="6"/>
      <c r="F35" s="6"/>
      <c r="G35" s="6"/>
      <c r="H35" s="6"/>
      <c r="I35" s="6"/>
      <c r="J35" s="7"/>
      <c r="K35" s="6"/>
      <c r="L35" s="6"/>
      <c r="P35" s="8">
        <v>75383</v>
      </c>
      <c r="Q35" s="8">
        <v>500</v>
      </c>
      <c r="R35" s="8">
        <v>75383</v>
      </c>
      <c r="S35" s="8">
        <v>116</v>
      </c>
      <c r="T35" s="8">
        <v>75383</v>
      </c>
      <c r="U35" s="8" t="s">
        <v>10</v>
      </c>
      <c r="V35" s="8">
        <v>75383</v>
      </c>
      <c r="W35" s="8" t="s">
        <v>25</v>
      </c>
    </row>
    <row r="36" spans="1:23" x14ac:dyDescent="0.25">
      <c r="B36" s="65" t="s">
        <v>19</v>
      </c>
      <c r="C36" s="62">
        <f>IF(D8="корректно",IF(C9&lt;115,0,VLOOKUP(C8,Q19:R24,2,FALSE)),0)</f>
        <v>92384</v>
      </c>
      <c r="D36" s="37">
        <f>IF(D8="корректно",IF(C9&lt;115,0,VLOOKUP(C8,Q24:R30,2,FALSE)),0)</f>
        <v>92388</v>
      </c>
      <c r="E36" s="36">
        <f>IF(D8="корректно",IF(C9&lt;198,0,VLOOKUP(C8,Q55:R60,2,FALSE)),0)</f>
        <v>104935</v>
      </c>
      <c r="F36" s="37">
        <f>IF(D8="корректно",IF(C9&lt;198,0,VLOOKUP(C8,Q61:R66,2,FALSE)),0)</f>
        <v>104937</v>
      </c>
      <c r="G36" s="36">
        <f>IF(D8="корректно",IF(C9&lt;230,0,VLOOKUP(C8,Q79:R84,2,FALSE)),0)</f>
        <v>92383</v>
      </c>
      <c r="H36" s="36">
        <f>IF(D8="корректно",IF(C9&lt;230,0,VLOOKUP(C8,Q85:R90,2,FALSE)),0)</f>
        <v>92387</v>
      </c>
      <c r="I36" s="6"/>
      <c r="J36" s="7"/>
      <c r="K36" s="6"/>
      <c r="L36" s="6"/>
      <c r="P36" s="8">
        <v>75384</v>
      </c>
      <c r="Q36" s="8">
        <v>550</v>
      </c>
      <c r="R36" s="8">
        <v>75384</v>
      </c>
      <c r="S36" s="8">
        <v>116</v>
      </c>
      <c r="T36" s="8">
        <v>75384</v>
      </c>
      <c r="U36" s="8" t="s">
        <v>10</v>
      </c>
      <c r="V36" s="8">
        <v>75384</v>
      </c>
      <c r="W36" s="8" t="s">
        <v>25</v>
      </c>
    </row>
    <row r="37" spans="1:23" x14ac:dyDescent="0.25">
      <c r="B37" s="66" t="s">
        <v>31</v>
      </c>
      <c r="C37" s="56">
        <f>IF(C36=0," ",VLOOKUP(C36,P17:Q23,2,FALSE))</f>
        <v>500</v>
      </c>
      <c r="D37" s="38">
        <f>IF(D36=0," ",VLOOKUP(D36,P28:Q34,2,FALSE))</f>
        <v>500</v>
      </c>
      <c r="E37" s="41">
        <f>IF(E36=0," ",VLOOKUP(E36,P58:Q59,2,FALSE))</f>
        <v>500</v>
      </c>
      <c r="F37" s="38">
        <f>IF(F36=0," ",VLOOKUP(F36,P58:Q65,2,FALSE))</f>
        <v>500</v>
      </c>
      <c r="G37" s="41">
        <f>IF(G36=0," ",VLOOKUP(G36,P82:Q83,2,FALSE))</f>
        <v>500</v>
      </c>
      <c r="H37" s="17">
        <f>IF(H36=0," ",VLOOKUP(H36,P88:Q89,2,FALSE))</f>
        <v>500</v>
      </c>
      <c r="I37" s="6"/>
      <c r="J37" s="7"/>
      <c r="K37" s="6"/>
      <c r="L37" s="6"/>
      <c r="P37" s="78">
        <v>120078</v>
      </c>
      <c r="Q37" s="79">
        <v>300</v>
      </c>
      <c r="R37" s="78">
        <v>120078</v>
      </c>
      <c r="S37" s="78">
        <v>116</v>
      </c>
      <c r="T37" s="78">
        <v>120078</v>
      </c>
      <c r="U37" s="78" t="s">
        <v>8</v>
      </c>
      <c r="V37" s="78">
        <v>120078</v>
      </c>
      <c r="W37" s="78" t="s">
        <v>25</v>
      </c>
    </row>
    <row r="38" spans="1:23" x14ac:dyDescent="0.25">
      <c r="B38" s="66" t="s">
        <v>32</v>
      </c>
      <c r="C38" s="56">
        <f>IF(C36=0," ",VLOOKUP(C36,R19:S24,2,FALSE))</f>
        <v>84</v>
      </c>
      <c r="D38" s="38">
        <f>IF(D36=0," ",VLOOKUP(D36,R25:S30,2,FALSE))</f>
        <v>84</v>
      </c>
      <c r="E38" s="41">
        <f>IF(E36=0," ",VLOOKUP(E36,R55:S60,2,FALSE))</f>
        <v>167</v>
      </c>
      <c r="F38" s="38">
        <f>IF(F36=0," ",VLOOKUP(F36,R61:S66,2,FALSE))</f>
        <v>167</v>
      </c>
      <c r="G38" s="41">
        <f>IF(G36=0," ",VLOOKUP(G36,R79:S84,2,FALSE))</f>
        <v>199</v>
      </c>
      <c r="H38" s="17">
        <f>IF(H36=0," ",VLOOKUP(H36,R85:S90,2,FALSE))</f>
        <v>199</v>
      </c>
      <c r="I38" s="6"/>
      <c r="J38" s="7"/>
      <c r="K38" s="6"/>
      <c r="L38" s="6"/>
      <c r="P38" s="78">
        <v>120080</v>
      </c>
      <c r="Q38" s="79">
        <v>350</v>
      </c>
      <c r="R38" s="78">
        <v>120080</v>
      </c>
      <c r="S38" s="78">
        <v>116</v>
      </c>
      <c r="T38" s="78">
        <v>120080</v>
      </c>
      <c r="U38" s="78" t="s">
        <v>8</v>
      </c>
      <c r="V38" s="78">
        <v>120080</v>
      </c>
      <c r="W38" s="78" t="s">
        <v>25</v>
      </c>
    </row>
    <row r="39" spans="1:23" x14ac:dyDescent="0.25">
      <c r="B39" s="67" t="s">
        <v>13</v>
      </c>
      <c r="C39" s="56" t="str">
        <f>IF(C36=0," ",VLOOKUP(C36,T19:U24,2,FALSE))</f>
        <v>белый</v>
      </c>
      <c r="D39" s="39" t="str">
        <f>IF(D36=0," ",VLOOKUP(D36,T25:U30,2,FALSE))</f>
        <v>графит</v>
      </c>
      <c r="E39" s="41" t="str">
        <f>IF(E36=0," ",VLOOKUP(E36,T55:U60,2,FALSE))</f>
        <v>белый</v>
      </c>
      <c r="F39" s="39" t="str">
        <f>IF(F36=0," ",VLOOKUP(F36,T61:U66,2,FALSE))</f>
        <v>графит</v>
      </c>
      <c r="G39" s="41" t="str">
        <f>IF(G36=0," ",VLOOKUP(G36,T79:U84,2,FALSE))</f>
        <v>белый</v>
      </c>
      <c r="H39" s="18" t="str">
        <f>IF(H36=0," ",VLOOKUP(H36,T85:U90,2,FALSE))</f>
        <v>графит</v>
      </c>
      <c r="I39" s="6"/>
      <c r="J39" s="7"/>
      <c r="K39" s="6"/>
      <c r="L39" s="6"/>
      <c r="P39" s="8">
        <v>75393</v>
      </c>
      <c r="Q39" s="8">
        <v>400</v>
      </c>
      <c r="R39" s="8">
        <v>75393</v>
      </c>
      <c r="S39" s="8">
        <v>116</v>
      </c>
      <c r="T39" s="8">
        <v>75393</v>
      </c>
      <c r="U39" s="8" t="s">
        <v>8</v>
      </c>
      <c r="V39" s="8">
        <v>75393</v>
      </c>
      <c r="W39" s="8" t="s">
        <v>25</v>
      </c>
    </row>
    <row r="40" spans="1:23" ht="15.75" thickBot="1" x14ac:dyDescent="0.3">
      <c r="B40" s="68" t="s">
        <v>33</v>
      </c>
      <c r="C40" s="64" t="str">
        <f>IF(C36=0," ",VLOOKUP(C36,V19:W24,2,FALSE))</f>
        <v>стеклянная боковина</v>
      </c>
      <c r="D40" s="40" t="str">
        <f>IF(D36=0," ",VLOOKUP(D36,V25:W30,2,FALSE))</f>
        <v>стеклянная боковина</v>
      </c>
      <c r="E40" s="64" t="str">
        <f>IF(E36=0," ",VLOOKUP(E36,V55:W60,2,FALSE))</f>
        <v>стеклянная боковина</v>
      </c>
      <c r="F40" s="40" t="str">
        <f>IF(F36=0," ",VLOOKUP(F36,V61:W66,2,FALSE))</f>
        <v>стеклянная боковина</v>
      </c>
      <c r="G40" s="64" t="str">
        <f>IF(G36=0," ",VLOOKUP(G36,V79:W84,2,FALSE))</f>
        <v>стеклянная боковина</v>
      </c>
      <c r="H40" s="19" t="str">
        <f>IF(H36=0," ",VLOOKUP(H36,V85:W90,2,FALSE))</f>
        <v>стеклянная боковина</v>
      </c>
      <c r="I40" s="6"/>
      <c r="J40" s="7"/>
      <c r="K40" s="6"/>
      <c r="L40" s="6"/>
      <c r="P40" s="8">
        <v>75394</v>
      </c>
      <c r="Q40" s="8">
        <v>450</v>
      </c>
      <c r="R40" s="8">
        <v>75394</v>
      </c>
      <c r="S40" s="8">
        <v>116</v>
      </c>
      <c r="T40" s="8">
        <v>75394</v>
      </c>
      <c r="U40" s="8" t="s">
        <v>8</v>
      </c>
      <c r="V40" s="8">
        <v>75394</v>
      </c>
      <c r="W40" s="8" t="s">
        <v>25</v>
      </c>
    </row>
    <row r="41" spans="1:23" ht="15.75" thickBot="1" x14ac:dyDescent="0.3">
      <c r="B41" s="82"/>
      <c r="C41" s="21"/>
      <c r="D41" s="21"/>
      <c r="E41" s="6"/>
      <c r="F41" s="6"/>
      <c r="G41" s="6"/>
      <c r="H41" s="6"/>
      <c r="I41" s="6"/>
      <c r="J41" s="7"/>
      <c r="K41" s="6"/>
      <c r="L41" s="6"/>
      <c r="P41" s="8">
        <v>75395</v>
      </c>
      <c r="Q41" s="8">
        <v>500</v>
      </c>
      <c r="R41" s="8">
        <v>75395</v>
      </c>
      <c r="S41" s="8">
        <v>116</v>
      </c>
      <c r="T41" s="8">
        <v>75395</v>
      </c>
      <c r="U41" s="8" t="s">
        <v>8</v>
      </c>
      <c r="V41" s="8">
        <v>75395</v>
      </c>
      <c r="W41" s="8" t="s">
        <v>25</v>
      </c>
    </row>
    <row r="42" spans="1:23" x14ac:dyDescent="0.25">
      <c r="B42" s="86" t="s">
        <v>45</v>
      </c>
      <c r="C42" s="36">
        <f>IF(D8="корректно",IF(C9&lt;115,0,VLOOKUP(C8,Q104:R109,2,FALSE)),0)</f>
        <v>114131</v>
      </c>
      <c r="D42" s="62">
        <f>IF(D8="корректно",IF(C9&lt;115,0,VLOOKUP(C8,Q110:R115,2,FALSE)),0)</f>
        <v>114139</v>
      </c>
      <c r="E42" s="62">
        <f>IF(D8="корректно",IF(C9&lt;147,0,VLOOKUP(C8,Q116:R121,2,FALSE)),0)</f>
        <v>114133</v>
      </c>
      <c r="F42" s="62">
        <f>IF(D8="корректно",IF(C9&lt;147,0,VLOOKUP(C8,Q122:R127,2,FALSE)),0)</f>
        <v>114141</v>
      </c>
      <c r="G42" s="62">
        <f>IF(D8="корректно",IF(C9&lt;198,0,VLOOKUP(C8,Q128:R133,2,FALSE)),0)</f>
        <v>114135</v>
      </c>
      <c r="H42" s="62">
        <f>IF(D8="корректно",IF(C9&lt;198,0,VLOOKUP(C8,Q134:R139,2,FALSE)),0)</f>
        <v>114143</v>
      </c>
      <c r="I42" s="62">
        <f>IF(D8="корректно",IF(C9&lt;230,0,VLOOKUP(C8,Q140:R145,2,FALSE)),0)</f>
        <v>114144</v>
      </c>
      <c r="J42" s="62">
        <f>IF(D8="корректно",IF(C9&lt;230,0,VLOOKUP(C8,Q146:R151,2,FALSE)),0)</f>
        <v>114145</v>
      </c>
      <c r="K42" s="6"/>
      <c r="L42" s="6"/>
      <c r="P42" s="8">
        <v>75396</v>
      </c>
      <c r="Q42" s="8">
        <v>550</v>
      </c>
      <c r="R42" s="8">
        <v>75396</v>
      </c>
      <c r="S42" s="8">
        <v>116</v>
      </c>
      <c r="T42" s="8">
        <v>75396</v>
      </c>
      <c r="U42" s="8" t="s">
        <v>8</v>
      </c>
      <c r="V42" s="8">
        <v>75396</v>
      </c>
      <c r="W42" s="8" t="s">
        <v>25</v>
      </c>
    </row>
    <row r="43" spans="1:23" x14ac:dyDescent="0.25">
      <c r="B43" s="87" t="s">
        <v>46</v>
      </c>
      <c r="C43" s="41">
        <f>IF(C42=0," ",VLOOKUP(C42,P104:Q109,2,FALSE))</f>
        <v>500</v>
      </c>
      <c r="D43" s="83">
        <f>IF(D42=0," ",VLOOKUP(D42,P110:Q115,2,FALSE))</f>
        <v>500</v>
      </c>
      <c r="E43" s="101">
        <f>IF(E42=0," ",VLOOKUP(E42,P116:Q121,2,FALSE))</f>
        <v>500</v>
      </c>
      <c r="F43" s="83">
        <f>IF(F42=0," ",VLOOKUP(F42,P122:Q127,2,FALSE))</f>
        <v>500</v>
      </c>
      <c r="G43" s="101">
        <f>IF(G42=0," ",VLOOKUP(G42,P128:Q133,2,FALSE))</f>
        <v>500</v>
      </c>
      <c r="H43" s="83">
        <f>IF(H42=0," ",VLOOKUP(H42,P134:Q139,2,FALSE))</f>
        <v>500</v>
      </c>
      <c r="I43" s="101">
        <f>IF(I42=0," ",VLOOKUP(I42,P140:Q145,2,FALSE))</f>
        <v>500</v>
      </c>
      <c r="J43" s="83">
        <f>IF(J42=0," ",VLOOKUP(J42,P146:Q151,2,FALSE))</f>
        <v>500</v>
      </c>
      <c r="K43" s="6"/>
      <c r="L43" s="6"/>
      <c r="P43" s="8">
        <v>104928</v>
      </c>
      <c r="Q43" s="8">
        <v>300</v>
      </c>
      <c r="R43" s="8">
        <v>104928</v>
      </c>
      <c r="S43" s="8">
        <v>167</v>
      </c>
      <c r="T43" s="8">
        <v>104928</v>
      </c>
      <c r="U43" s="8" t="s">
        <v>8</v>
      </c>
      <c r="V43" s="8">
        <v>104928</v>
      </c>
      <c r="W43" s="8" t="s">
        <v>25</v>
      </c>
    </row>
    <row r="44" spans="1:23" x14ac:dyDescent="0.25">
      <c r="B44" s="87" t="s">
        <v>47</v>
      </c>
      <c r="C44" s="41">
        <f>IF(C42=0," ",VLOOKUP(C42,R104:S151,2,FALSE))</f>
        <v>84</v>
      </c>
      <c r="D44" s="83">
        <f>IF(D42=0," ",VLOOKUP(D42,R104:S187,2,FALSE))</f>
        <v>84</v>
      </c>
      <c r="E44" s="101">
        <f>IF(E42=0," ",VLOOKUP(E42,R104:S187,2,FALSE))</f>
        <v>116</v>
      </c>
      <c r="F44" s="83">
        <f>IF(F42=0," ",VLOOKUP(F42,R104:S186,2,FALSE))</f>
        <v>116</v>
      </c>
      <c r="G44" s="101">
        <f>IF(G42=0," ",VLOOKUP(G42,R104:S186,2,FALSE))</f>
        <v>167</v>
      </c>
      <c r="H44" s="83">
        <f>IF(H42=0," ",VLOOKUP(H42,R104:S186,2,FALSE))</f>
        <v>167</v>
      </c>
      <c r="I44" s="101">
        <f>IF(I42=0," ",VLOOKUP(I42,R104:S186,2,FALSE))</f>
        <v>199</v>
      </c>
      <c r="J44" s="83">
        <f>IF(J42=0," ",VLOOKUP(J42,R104:S186,2,FALSE))</f>
        <v>199</v>
      </c>
      <c r="K44" s="6"/>
      <c r="L44" s="6"/>
      <c r="P44" s="8">
        <v>104929</v>
      </c>
      <c r="Q44" s="8">
        <v>350</v>
      </c>
      <c r="R44" s="8">
        <v>104929</v>
      </c>
      <c r="S44" s="8">
        <v>167</v>
      </c>
      <c r="T44" s="8">
        <v>104929</v>
      </c>
      <c r="U44" s="8" t="s">
        <v>8</v>
      </c>
      <c r="V44" s="8">
        <v>104929</v>
      </c>
      <c r="W44" s="8" t="s">
        <v>25</v>
      </c>
    </row>
    <row r="45" spans="1:23" x14ac:dyDescent="0.25">
      <c r="B45" s="88" t="s">
        <v>48</v>
      </c>
      <c r="C45" s="41" t="str">
        <f>IF(C42=0," ",VLOOKUP(C42,T104:U186,2,FALSE))</f>
        <v>белый</v>
      </c>
      <c r="D45" s="84" t="str">
        <f>IF(D42=0," ",VLOOKUP(D42,T104:U186,2,FALSE))</f>
        <v>графит</v>
      </c>
      <c r="E45" s="101" t="str">
        <f>IF(E42=0," ",VLOOKUP(E42,T104:U186,2,FALSE))</f>
        <v>белый</v>
      </c>
      <c r="F45" s="84" t="str">
        <f>IF(F42=0," ",VLOOKUP(F42,T104:U186,2,FALSE))</f>
        <v>графит</v>
      </c>
      <c r="G45" s="101" t="str">
        <f>IF(G42=0," ",VLOOKUP(G42,T104:U186,2,FALSE))</f>
        <v>белый</v>
      </c>
      <c r="H45" s="84" t="str">
        <f>IF(H42=0," ",VLOOKUP(H42,T104:U186,2,FALSE))</f>
        <v>графит</v>
      </c>
      <c r="I45" s="101" t="str">
        <f>IF(I42=0," ",VLOOKUP(I42,T104:U186,2,FALSE))</f>
        <v>белый</v>
      </c>
      <c r="J45" s="84" t="str">
        <f>IF(J42=0," ",VLOOKUP(J42,T104:U186,2,FALSE))</f>
        <v>графит</v>
      </c>
      <c r="K45" s="6"/>
      <c r="L45" s="6"/>
      <c r="P45" s="8"/>
      <c r="Q45" s="8">
        <v>400</v>
      </c>
      <c r="R45" s="8">
        <v>0</v>
      </c>
      <c r="S45" s="8"/>
      <c r="T45" s="8"/>
      <c r="U45" s="8"/>
      <c r="V45" s="8"/>
      <c r="W45" s="8"/>
    </row>
    <row r="46" spans="1:23" ht="33.75" customHeight="1" thickBot="1" x14ac:dyDescent="0.3">
      <c r="A46" s="6"/>
      <c r="B46" s="89" t="s">
        <v>33</v>
      </c>
      <c r="C46" s="102" t="str">
        <f>IF(C42=0," ",VLOOKUP(C42,V104:W186,2,FALSE))</f>
        <v>металлическая  боковина
с отталкивателем</v>
      </c>
      <c r="D46" s="85" t="str">
        <f>IF(D42=0," ",VLOOKUP(D42,V104:W186,2,FALSE))</f>
        <v>металлическая  боковина
с отталкивателем</v>
      </c>
      <c r="E46" s="103" t="str">
        <f>IF(E42=0," ",VLOOKUP(E42,V104:W186,2,FALSE))</f>
        <v>металлическая  боковина
с отталкивателем</v>
      </c>
      <c r="F46" s="85" t="str">
        <f>IF(F42=0," ",VLOOKUP(F42,V104:W186,2,FALSE))</f>
        <v>металлическая  боковина
с отталкивателем</v>
      </c>
      <c r="G46" s="103" t="str">
        <f>IF(G42=0," ",VLOOKUP(G42,V104:W186,2,FALSE))</f>
        <v>металлическая  боковина
с отталкивателем</v>
      </c>
      <c r="H46" s="85" t="str">
        <f>IF(H42=0," ",VLOOKUP(H42,V104:W186,2,FALSE))</f>
        <v>металлическая  боковина
с отталкивателем</v>
      </c>
      <c r="I46" s="103" t="str">
        <f>IF(I42=0," ",VLOOKUP(I42,V104:W186,2,FALSE))</f>
        <v>металлическая  боковина
с отталкивателем</v>
      </c>
      <c r="J46" s="85" t="str">
        <f>IF(J42=0," ",VLOOKUP(J42,V104:W186,2,FALSE))</f>
        <v>металлическая  боковина
с отталкивателем</v>
      </c>
      <c r="K46" s="6"/>
      <c r="L46" s="6"/>
      <c r="P46" s="8">
        <v>104932</v>
      </c>
      <c r="Q46" s="8">
        <v>450</v>
      </c>
      <c r="R46" s="8">
        <v>104932</v>
      </c>
      <c r="S46" s="8">
        <v>167</v>
      </c>
      <c r="T46" s="8">
        <v>104932</v>
      </c>
      <c r="U46" s="8" t="s">
        <v>8</v>
      </c>
      <c r="V46" s="8">
        <v>104932</v>
      </c>
      <c r="W46" s="8" t="s">
        <v>25</v>
      </c>
    </row>
    <row r="47" spans="1:23" ht="16.5" thickBot="1" x14ac:dyDescent="0.3">
      <c r="A47" s="6"/>
      <c r="B47" s="96"/>
      <c r="C47" s="97"/>
      <c r="D47" s="22"/>
      <c r="E47" s="11"/>
      <c r="F47" s="11"/>
      <c r="G47" s="11"/>
      <c r="H47" s="11"/>
      <c r="I47" s="11"/>
      <c r="J47" s="12"/>
      <c r="K47" s="6"/>
      <c r="L47" s="6"/>
      <c r="P47" s="8">
        <v>104933</v>
      </c>
      <c r="Q47" s="8">
        <v>500</v>
      </c>
      <c r="R47" s="8">
        <v>104933</v>
      </c>
      <c r="S47" s="8">
        <v>167</v>
      </c>
      <c r="T47" s="8">
        <v>104933</v>
      </c>
      <c r="U47" s="8" t="s">
        <v>8</v>
      </c>
      <c r="V47" s="8">
        <v>104933</v>
      </c>
      <c r="W47" s="8" t="s">
        <v>25</v>
      </c>
    </row>
    <row r="48" spans="1:23" x14ac:dyDescent="0.25">
      <c r="A48" s="6"/>
      <c r="B48" s="90"/>
      <c r="C48" s="90"/>
      <c r="D48" s="90"/>
      <c r="E48" s="90"/>
      <c r="F48" s="90"/>
      <c r="G48" s="90"/>
      <c r="H48" s="90"/>
      <c r="I48" s="90"/>
      <c r="J48" s="90"/>
      <c r="K48" s="6"/>
      <c r="L48" s="6"/>
      <c r="Q48" s="15">
        <v>550</v>
      </c>
      <c r="R48" s="15">
        <v>0</v>
      </c>
    </row>
    <row r="49" spans="1:23" x14ac:dyDescent="0.25">
      <c r="A49" s="6"/>
      <c r="B49" s="91"/>
      <c r="C49" s="91"/>
      <c r="D49" s="91"/>
      <c r="E49" s="91"/>
      <c r="F49" s="91"/>
      <c r="G49" s="91"/>
      <c r="H49" s="91"/>
      <c r="I49" s="91"/>
      <c r="J49" s="91"/>
      <c r="K49" s="6"/>
      <c r="L49" s="6"/>
      <c r="P49" s="9"/>
      <c r="Q49" s="14">
        <v>300</v>
      </c>
      <c r="R49" s="14">
        <v>0</v>
      </c>
      <c r="S49" s="9"/>
      <c r="T49" s="9"/>
      <c r="U49" s="9"/>
      <c r="V49" s="9"/>
    </row>
    <row r="50" spans="1:23" x14ac:dyDescent="0.25">
      <c r="B50" s="91"/>
      <c r="C50" s="91"/>
      <c r="D50" s="91"/>
      <c r="E50" s="91"/>
      <c r="F50" s="91"/>
      <c r="G50" s="91"/>
      <c r="H50" s="91"/>
      <c r="I50" s="91"/>
      <c r="J50" s="91"/>
      <c r="P50" s="9"/>
      <c r="Q50" s="14">
        <v>350</v>
      </c>
      <c r="R50" s="14">
        <v>0</v>
      </c>
      <c r="S50" s="9"/>
      <c r="T50" s="9"/>
      <c r="U50" s="9"/>
      <c r="V50" s="9"/>
    </row>
    <row r="51" spans="1:23" x14ac:dyDescent="0.25">
      <c r="B51" s="91"/>
      <c r="C51" s="91"/>
      <c r="D51" s="91"/>
      <c r="E51" s="91"/>
      <c r="F51" s="91"/>
      <c r="G51" s="91"/>
      <c r="H51" s="91"/>
      <c r="I51" s="91"/>
      <c r="J51" s="91"/>
      <c r="P51" s="9"/>
      <c r="Q51" s="14">
        <v>400</v>
      </c>
      <c r="R51" s="14">
        <v>0</v>
      </c>
      <c r="S51" s="9"/>
      <c r="T51" s="9"/>
      <c r="U51" s="9"/>
      <c r="V51" s="9"/>
    </row>
    <row r="52" spans="1:23" x14ac:dyDescent="0.25">
      <c r="B52" s="91"/>
      <c r="C52" s="91"/>
      <c r="D52" s="91"/>
      <c r="E52" s="91"/>
      <c r="F52" s="91"/>
      <c r="G52" s="91"/>
      <c r="H52" s="91"/>
      <c r="I52" s="91"/>
      <c r="J52" s="91"/>
      <c r="P52" s="8">
        <v>104930</v>
      </c>
      <c r="Q52" s="8">
        <v>450</v>
      </c>
      <c r="R52" s="8">
        <v>104930</v>
      </c>
      <c r="S52" s="8">
        <v>167</v>
      </c>
      <c r="T52" s="8">
        <v>104930</v>
      </c>
      <c r="U52" s="8" t="s">
        <v>10</v>
      </c>
      <c r="V52" s="8">
        <v>104930</v>
      </c>
      <c r="W52" s="8" t="s">
        <v>25</v>
      </c>
    </row>
    <row r="53" spans="1:23" x14ac:dyDescent="0.25">
      <c r="B53" s="91"/>
      <c r="C53" s="91"/>
      <c r="D53" s="91"/>
      <c r="E53" s="91"/>
      <c r="F53" s="91"/>
      <c r="G53" s="91"/>
      <c r="H53" s="91"/>
      <c r="I53" s="91"/>
      <c r="J53" s="91"/>
      <c r="P53" s="8">
        <v>104931</v>
      </c>
      <c r="Q53" s="8">
        <v>500</v>
      </c>
      <c r="R53" s="8">
        <v>104931</v>
      </c>
      <c r="S53" s="8">
        <v>167</v>
      </c>
      <c r="T53" s="8">
        <v>104931</v>
      </c>
      <c r="U53" s="8" t="s">
        <v>10</v>
      </c>
      <c r="V53" s="8">
        <v>104931</v>
      </c>
      <c r="W53" s="8" t="s">
        <v>25</v>
      </c>
    </row>
    <row r="54" spans="1:23" x14ac:dyDescent="0.25">
      <c r="Q54" s="15">
        <v>550</v>
      </c>
      <c r="R54" s="15">
        <v>0</v>
      </c>
    </row>
    <row r="55" spans="1:23" x14ac:dyDescent="0.25">
      <c r="Q55" s="15">
        <v>300</v>
      </c>
      <c r="R55" s="15">
        <v>0</v>
      </c>
    </row>
    <row r="56" spans="1:23" x14ac:dyDescent="0.25">
      <c r="Q56" s="15">
        <v>350</v>
      </c>
      <c r="R56" s="15">
        <v>0</v>
      </c>
    </row>
    <row r="57" spans="1:23" x14ac:dyDescent="0.25">
      <c r="Q57" s="15">
        <v>400</v>
      </c>
      <c r="R57" s="15">
        <v>0</v>
      </c>
    </row>
    <row r="58" spans="1:23" x14ac:dyDescent="0.25">
      <c r="P58" s="8">
        <v>104934</v>
      </c>
      <c r="Q58" s="8">
        <v>450</v>
      </c>
      <c r="R58" s="8">
        <v>104934</v>
      </c>
      <c r="S58" s="8">
        <v>167</v>
      </c>
      <c r="T58" s="8">
        <v>104934</v>
      </c>
      <c r="U58" s="8" t="s">
        <v>10</v>
      </c>
      <c r="V58" s="8">
        <v>104934</v>
      </c>
      <c r="W58" s="8" t="s">
        <v>9</v>
      </c>
    </row>
    <row r="59" spans="1:23" x14ac:dyDescent="0.25">
      <c r="P59" s="8">
        <v>104935</v>
      </c>
      <c r="Q59" s="8">
        <v>500</v>
      </c>
      <c r="R59" s="8">
        <v>104935</v>
      </c>
      <c r="S59" s="8">
        <v>167</v>
      </c>
      <c r="T59" s="8">
        <v>104935</v>
      </c>
      <c r="U59" s="8" t="s">
        <v>10</v>
      </c>
      <c r="V59" s="8">
        <v>104935</v>
      </c>
      <c r="W59" s="8" t="s">
        <v>9</v>
      </c>
    </row>
    <row r="60" spans="1:23" x14ac:dyDescent="0.25">
      <c r="Q60" s="15">
        <v>550</v>
      </c>
      <c r="R60" s="15">
        <v>0</v>
      </c>
    </row>
    <row r="61" spans="1:23" x14ac:dyDescent="0.25">
      <c r="Q61" s="15">
        <v>300</v>
      </c>
      <c r="R61" s="15">
        <v>0</v>
      </c>
    </row>
    <row r="62" spans="1:23" x14ac:dyDescent="0.25">
      <c r="Q62" s="15">
        <v>350</v>
      </c>
      <c r="R62" s="15">
        <v>0</v>
      </c>
    </row>
    <row r="63" spans="1:23" x14ac:dyDescent="0.25">
      <c r="P63" s="8">
        <v>104936</v>
      </c>
      <c r="Q63" s="8">
        <v>400</v>
      </c>
      <c r="R63" s="8">
        <v>104936</v>
      </c>
      <c r="S63" s="8">
        <v>167</v>
      </c>
      <c r="T63" s="8">
        <v>104936</v>
      </c>
      <c r="U63" s="8" t="s">
        <v>8</v>
      </c>
      <c r="V63" s="8">
        <v>104936</v>
      </c>
      <c r="W63" s="8" t="s">
        <v>9</v>
      </c>
    </row>
    <row r="64" spans="1:23" x14ac:dyDescent="0.25">
      <c r="P64" s="15">
        <v>0</v>
      </c>
      <c r="Q64" s="15">
        <v>450</v>
      </c>
      <c r="R64" s="15">
        <v>0</v>
      </c>
      <c r="T64" s="15">
        <v>0</v>
      </c>
      <c r="V64" s="15">
        <v>0</v>
      </c>
      <c r="W64" s="8" t="s">
        <v>9</v>
      </c>
    </row>
    <row r="65" spans="16:23" x14ac:dyDescent="0.25">
      <c r="P65" s="8">
        <v>104937</v>
      </c>
      <c r="Q65" s="8">
        <v>500</v>
      </c>
      <c r="R65" s="8">
        <v>104937</v>
      </c>
      <c r="S65" s="8">
        <v>167</v>
      </c>
      <c r="T65" s="8">
        <v>104937</v>
      </c>
      <c r="U65" s="8" t="s">
        <v>8</v>
      </c>
      <c r="V65" s="8">
        <v>104937</v>
      </c>
      <c r="W65" s="8" t="s">
        <v>9</v>
      </c>
    </row>
    <row r="66" spans="16:23" x14ac:dyDescent="0.25">
      <c r="Q66" s="15">
        <v>550</v>
      </c>
      <c r="R66" s="15">
        <v>0</v>
      </c>
    </row>
    <row r="67" spans="16:23" x14ac:dyDescent="0.25">
      <c r="P67" s="8">
        <v>75385</v>
      </c>
      <c r="Q67" s="8">
        <v>400</v>
      </c>
      <c r="R67" s="8">
        <v>75385</v>
      </c>
      <c r="S67" s="8">
        <v>199</v>
      </c>
      <c r="T67" s="8">
        <v>75385</v>
      </c>
      <c r="U67" s="8" t="s">
        <v>10</v>
      </c>
      <c r="V67" s="8">
        <v>75385</v>
      </c>
      <c r="W67" s="8" t="s">
        <v>25</v>
      </c>
    </row>
    <row r="68" spans="16:23" x14ac:dyDescent="0.25">
      <c r="P68" s="8">
        <v>75386</v>
      </c>
      <c r="Q68" s="8">
        <v>450</v>
      </c>
      <c r="R68" s="8">
        <v>75386</v>
      </c>
      <c r="S68" s="8">
        <v>199</v>
      </c>
      <c r="T68" s="8">
        <v>75386</v>
      </c>
      <c r="U68" s="8" t="s">
        <v>10</v>
      </c>
      <c r="V68" s="8">
        <v>75386</v>
      </c>
      <c r="W68" s="8" t="s">
        <v>25</v>
      </c>
    </row>
    <row r="69" spans="16:23" x14ac:dyDescent="0.25">
      <c r="P69" s="8">
        <v>75387</v>
      </c>
      <c r="Q69" s="8">
        <v>500</v>
      </c>
      <c r="R69" s="8">
        <v>75387</v>
      </c>
      <c r="S69" s="8">
        <v>199</v>
      </c>
      <c r="T69" s="8">
        <v>75387</v>
      </c>
      <c r="U69" s="8" t="s">
        <v>10</v>
      </c>
      <c r="V69" s="8">
        <v>75387</v>
      </c>
      <c r="W69" s="8" t="s">
        <v>25</v>
      </c>
    </row>
    <row r="70" spans="16:23" x14ac:dyDescent="0.25">
      <c r="P70" s="8">
        <v>75388</v>
      </c>
      <c r="Q70" s="8">
        <v>550</v>
      </c>
      <c r="R70" s="8">
        <v>75388</v>
      </c>
      <c r="S70" s="8">
        <v>199</v>
      </c>
      <c r="T70" s="8">
        <v>75388</v>
      </c>
      <c r="U70" s="8" t="s">
        <v>10</v>
      </c>
      <c r="V70" s="8">
        <v>75388</v>
      </c>
      <c r="W70" s="8" t="s">
        <v>25</v>
      </c>
    </row>
    <row r="71" spans="16:23" x14ac:dyDescent="0.25">
      <c r="P71" s="8">
        <v>104926</v>
      </c>
      <c r="Q71" s="8">
        <v>300</v>
      </c>
      <c r="R71" s="8">
        <v>104926</v>
      </c>
      <c r="S71" s="8">
        <v>199</v>
      </c>
      <c r="T71" s="8">
        <v>104926</v>
      </c>
      <c r="U71" s="8" t="s">
        <v>10</v>
      </c>
      <c r="V71" s="8">
        <v>104926</v>
      </c>
      <c r="W71" s="8" t="s">
        <v>25</v>
      </c>
    </row>
    <row r="72" spans="16:23" x14ac:dyDescent="0.25">
      <c r="P72" s="8">
        <v>104927</v>
      </c>
      <c r="Q72" s="8">
        <v>350</v>
      </c>
      <c r="R72" s="8">
        <v>104927</v>
      </c>
      <c r="S72" s="8">
        <v>199</v>
      </c>
      <c r="T72" s="8">
        <v>104927</v>
      </c>
      <c r="U72" s="8" t="s">
        <v>10</v>
      </c>
      <c r="V72" s="8">
        <v>104927</v>
      </c>
      <c r="W72" s="8" t="s">
        <v>25</v>
      </c>
    </row>
    <row r="73" spans="16:23" x14ac:dyDescent="0.25">
      <c r="Q73" s="15">
        <v>300</v>
      </c>
      <c r="R73" s="15">
        <v>0</v>
      </c>
    </row>
    <row r="74" spans="16:23" x14ac:dyDescent="0.25">
      <c r="Q74" s="15">
        <v>350</v>
      </c>
      <c r="R74" s="15">
        <v>0</v>
      </c>
    </row>
    <row r="75" spans="16:23" x14ac:dyDescent="0.25">
      <c r="P75" s="8">
        <v>75397</v>
      </c>
      <c r="Q75" s="8">
        <v>400</v>
      </c>
      <c r="R75" s="8">
        <v>75397</v>
      </c>
      <c r="S75" s="8">
        <v>199</v>
      </c>
      <c r="T75" s="8">
        <v>75397</v>
      </c>
      <c r="U75" s="8" t="s">
        <v>8</v>
      </c>
      <c r="V75" s="8">
        <v>75397</v>
      </c>
      <c r="W75" s="8" t="s">
        <v>25</v>
      </c>
    </row>
    <row r="76" spans="16:23" x14ac:dyDescent="0.25">
      <c r="P76" s="8">
        <v>75398</v>
      </c>
      <c r="Q76" s="8">
        <v>450</v>
      </c>
      <c r="R76" s="8">
        <v>75398</v>
      </c>
      <c r="S76" s="8">
        <v>199</v>
      </c>
      <c r="T76" s="8">
        <v>75398</v>
      </c>
      <c r="U76" s="8" t="s">
        <v>8</v>
      </c>
      <c r="V76" s="8">
        <v>75398</v>
      </c>
      <c r="W76" s="8" t="s">
        <v>25</v>
      </c>
    </row>
    <row r="77" spans="16:23" x14ac:dyDescent="0.25">
      <c r="P77" s="8">
        <v>75399</v>
      </c>
      <c r="Q77" s="8">
        <v>500</v>
      </c>
      <c r="R77" s="8">
        <v>75399</v>
      </c>
      <c r="S77" s="8">
        <v>199</v>
      </c>
      <c r="T77" s="8">
        <v>75399</v>
      </c>
      <c r="U77" s="8" t="s">
        <v>8</v>
      </c>
      <c r="V77" s="8">
        <v>75399</v>
      </c>
      <c r="W77" s="8" t="s">
        <v>25</v>
      </c>
    </row>
    <row r="78" spans="16:23" x14ac:dyDescent="0.25">
      <c r="P78" s="8">
        <v>75400</v>
      </c>
      <c r="Q78" s="8">
        <v>550</v>
      </c>
      <c r="R78" s="8">
        <v>75400</v>
      </c>
      <c r="S78" s="8">
        <v>199</v>
      </c>
      <c r="T78" s="8">
        <v>75400</v>
      </c>
      <c r="U78" s="8" t="s">
        <v>8</v>
      </c>
      <c r="V78" s="8">
        <v>75400</v>
      </c>
      <c r="W78" s="8" t="s">
        <v>25</v>
      </c>
    </row>
    <row r="79" spans="16:23" x14ac:dyDescent="0.25">
      <c r="Q79" s="15">
        <v>300</v>
      </c>
      <c r="R79" s="15">
        <v>0</v>
      </c>
    </row>
    <row r="80" spans="16:23" x14ac:dyDescent="0.25">
      <c r="Q80" s="15">
        <v>350</v>
      </c>
      <c r="R80" s="15">
        <v>0</v>
      </c>
    </row>
    <row r="81" spans="16:23" x14ac:dyDescent="0.25">
      <c r="Q81" s="15">
        <v>400</v>
      </c>
      <c r="R81" s="15">
        <v>0</v>
      </c>
    </row>
    <row r="82" spans="16:23" x14ac:dyDescent="0.25">
      <c r="P82" s="8">
        <v>92381</v>
      </c>
      <c r="Q82" s="8">
        <v>450</v>
      </c>
      <c r="R82" s="8">
        <v>92381</v>
      </c>
      <c r="S82" s="8">
        <v>199</v>
      </c>
      <c r="T82" s="8">
        <v>92381</v>
      </c>
      <c r="U82" s="8" t="s">
        <v>10</v>
      </c>
      <c r="V82" s="8">
        <v>92381</v>
      </c>
      <c r="W82" s="8" t="s">
        <v>9</v>
      </c>
    </row>
    <row r="83" spans="16:23" x14ac:dyDescent="0.25">
      <c r="P83" s="8">
        <v>92383</v>
      </c>
      <c r="Q83" s="8">
        <v>500</v>
      </c>
      <c r="R83" s="8">
        <v>92383</v>
      </c>
      <c r="S83" s="8">
        <v>199</v>
      </c>
      <c r="T83" s="8">
        <v>92383</v>
      </c>
      <c r="U83" s="8" t="s">
        <v>10</v>
      </c>
      <c r="V83" s="8">
        <v>92383</v>
      </c>
      <c r="W83" s="8" t="s">
        <v>9</v>
      </c>
    </row>
    <row r="84" spans="16:23" x14ac:dyDescent="0.25">
      <c r="Q84" s="15">
        <v>550</v>
      </c>
      <c r="R84" s="15">
        <v>0</v>
      </c>
    </row>
    <row r="85" spans="16:23" x14ac:dyDescent="0.25">
      <c r="Q85" s="15">
        <v>300</v>
      </c>
      <c r="R85" s="15">
        <v>0</v>
      </c>
    </row>
    <row r="86" spans="16:23" x14ac:dyDescent="0.25">
      <c r="Q86" s="15">
        <v>350</v>
      </c>
      <c r="R86" s="23">
        <v>0</v>
      </c>
    </row>
    <row r="87" spans="16:23" x14ac:dyDescent="0.25">
      <c r="P87" s="8"/>
      <c r="Q87" s="8">
        <v>400</v>
      </c>
      <c r="R87" s="8">
        <v>0</v>
      </c>
      <c r="S87" s="8"/>
      <c r="T87" s="8"/>
      <c r="U87" s="8"/>
      <c r="V87" s="8"/>
      <c r="W87" s="8"/>
    </row>
    <row r="88" spans="16:23" x14ac:dyDescent="0.25">
      <c r="P88" s="8">
        <v>92385</v>
      </c>
      <c r="Q88" s="8">
        <v>450</v>
      </c>
      <c r="R88" s="8">
        <v>92385</v>
      </c>
      <c r="S88" s="8">
        <v>199</v>
      </c>
      <c r="T88" s="8">
        <v>92385</v>
      </c>
      <c r="U88" s="8" t="s">
        <v>8</v>
      </c>
      <c r="V88" s="8">
        <v>92385</v>
      </c>
      <c r="W88" s="8" t="s">
        <v>9</v>
      </c>
    </row>
    <row r="89" spans="16:23" x14ac:dyDescent="0.25">
      <c r="P89" s="8">
        <v>92387</v>
      </c>
      <c r="Q89" s="8">
        <v>500</v>
      </c>
      <c r="R89" s="8">
        <v>92387</v>
      </c>
      <c r="S89" s="8">
        <v>199</v>
      </c>
      <c r="T89" s="8">
        <v>92387</v>
      </c>
      <c r="U89" s="8" t="s">
        <v>8</v>
      </c>
      <c r="V89" s="8">
        <v>92387</v>
      </c>
      <c r="W89" s="8" t="s">
        <v>9</v>
      </c>
    </row>
    <row r="90" spans="16:23" x14ac:dyDescent="0.25">
      <c r="P90" s="8"/>
      <c r="Q90" s="8">
        <v>550</v>
      </c>
      <c r="R90" s="8">
        <v>0</v>
      </c>
      <c r="S90" s="8"/>
      <c r="T90" s="8"/>
      <c r="U90" s="8"/>
      <c r="V90" s="8"/>
      <c r="W90" s="8"/>
    </row>
    <row r="91" spans="16:23" x14ac:dyDescent="0.25">
      <c r="P91" s="8"/>
      <c r="Q91" s="8"/>
      <c r="R91" s="8"/>
      <c r="S91" s="8"/>
      <c r="T91" s="8"/>
      <c r="U91" s="8"/>
      <c r="V91" s="8"/>
      <c r="W91" s="8"/>
    </row>
    <row r="92" spans="16:23" x14ac:dyDescent="0.25">
      <c r="P92" s="8"/>
      <c r="Q92" s="8"/>
      <c r="R92" s="8"/>
      <c r="S92" s="8"/>
      <c r="T92" s="8"/>
      <c r="U92" s="8"/>
      <c r="V92" s="8"/>
      <c r="W92" s="8"/>
    </row>
    <row r="93" spans="16:23" x14ac:dyDescent="0.25">
      <c r="P93" s="8"/>
      <c r="Q93" s="8"/>
      <c r="R93" s="8"/>
      <c r="S93" s="8"/>
      <c r="T93" s="8"/>
      <c r="U93" s="8"/>
      <c r="V93" s="8"/>
      <c r="W93" s="8"/>
    </row>
    <row r="94" spans="16:23" x14ac:dyDescent="0.25">
      <c r="P94" s="8"/>
      <c r="Q94" s="8"/>
      <c r="R94" s="8"/>
      <c r="S94" s="8"/>
      <c r="T94" s="8"/>
      <c r="U94" s="8"/>
      <c r="V94" s="8"/>
      <c r="W94" s="8"/>
    </row>
    <row r="95" spans="16:23" x14ac:dyDescent="0.25">
      <c r="P95" s="8"/>
      <c r="Q95" s="8"/>
      <c r="R95" s="8"/>
      <c r="S95" s="8"/>
      <c r="T95" s="8"/>
      <c r="U95" s="8"/>
      <c r="V95" s="8"/>
      <c r="W95" s="8"/>
    </row>
    <row r="96" spans="16:23" x14ac:dyDescent="0.25">
      <c r="P96" s="8"/>
      <c r="Q96" s="8"/>
      <c r="R96" s="8"/>
      <c r="S96" s="8"/>
      <c r="T96" s="8"/>
      <c r="U96" s="8"/>
      <c r="V96" s="8"/>
      <c r="W96" s="8"/>
    </row>
    <row r="97" spans="16:23" x14ac:dyDescent="0.25">
      <c r="P97" s="8"/>
      <c r="Q97" s="8"/>
      <c r="R97" s="8"/>
      <c r="S97" s="8"/>
      <c r="T97" s="8"/>
      <c r="U97" s="8"/>
      <c r="V97" s="8"/>
      <c r="W97" s="8"/>
    </row>
    <row r="98" spans="16:23" x14ac:dyDescent="0.25">
      <c r="P98" s="8"/>
      <c r="Q98" s="8"/>
      <c r="R98" s="8"/>
      <c r="S98" s="8"/>
      <c r="T98" s="8"/>
      <c r="U98" s="8"/>
      <c r="V98" s="8"/>
      <c r="W98" s="8"/>
    </row>
    <row r="102" spans="16:23" x14ac:dyDescent="0.25">
      <c r="P102" s="92" t="s">
        <v>43</v>
      </c>
      <c r="Q102" s="92"/>
      <c r="R102" s="92"/>
      <c r="S102" s="92"/>
      <c r="T102" s="92"/>
      <c r="U102" s="92"/>
      <c r="V102" s="92"/>
      <c r="W102" s="92"/>
    </row>
    <row r="103" spans="16:23" x14ac:dyDescent="0.25">
      <c r="P103" s="80" t="s">
        <v>4</v>
      </c>
      <c r="Q103" s="80" t="s">
        <v>7</v>
      </c>
      <c r="R103" s="80" t="s">
        <v>4</v>
      </c>
      <c r="S103" s="80" t="s">
        <v>3</v>
      </c>
      <c r="T103" s="80" t="s">
        <v>4</v>
      </c>
      <c r="U103" s="80" t="s">
        <v>5</v>
      </c>
      <c r="V103" s="80" t="s">
        <v>4</v>
      </c>
      <c r="W103" s="80" t="s">
        <v>6</v>
      </c>
    </row>
    <row r="104" spans="16:23" x14ac:dyDescent="0.25">
      <c r="P104" s="77"/>
      <c r="Q104" s="77">
        <v>300</v>
      </c>
      <c r="R104" s="77">
        <v>0</v>
      </c>
      <c r="S104" s="77"/>
      <c r="T104" s="77"/>
      <c r="U104" s="77"/>
      <c r="V104" s="77"/>
      <c r="W104" s="77"/>
    </row>
    <row r="105" spans="16:23" x14ac:dyDescent="0.25">
      <c r="P105" s="77"/>
      <c r="Q105" s="77">
        <v>350</v>
      </c>
      <c r="R105" s="77">
        <v>0</v>
      </c>
      <c r="S105" s="77"/>
      <c r="T105" s="77"/>
      <c r="U105" s="77"/>
      <c r="V105" s="77"/>
      <c r="W105" s="77"/>
    </row>
    <row r="106" spans="16:23" x14ac:dyDescent="0.25">
      <c r="P106" s="77"/>
      <c r="Q106" s="77">
        <v>400</v>
      </c>
      <c r="R106" s="77">
        <v>0</v>
      </c>
      <c r="S106" s="77"/>
      <c r="T106" s="77"/>
      <c r="U106" s="77"/>
      <c r="V106" s="77"/>
      <c r="W106" s="77"/>
    </row>
    <row r="107" spans="16:23" ht="45" x14ac:dyDescent="0.25">
      <c r="P107" s="77">
        <v>114130</v>
      </c>
      <c r="Q107" s="77">
        <v>450</v>
      </c>
      <c r="R107" s="77">
        <v>114130</v>
      </c>
      <c r="S107" s="77">
        <v>84</v>
      </c>
      <c r="T107" s="77">
        <v>114130</v>
      </c>
      <c r="U107" s="77" t="s">
        <v>10</v>
      </c>
      <c r="V107" s="77">
        <v>114130</v>
      </c>
      <c r="W107" s="81" t="s">
        <v>44</v>
      </c>
    </row>
    <row r="108" spans="16:23" ht="45" x14ac:dyDescent="0.25">
      <c r="P108" s="77">
        <v>114131</v>
      </c>
      <c r="Q108" s="77">
        <v>500</v>
      </c>
      <c r="R108" s="77">
        <v>114131</v>
      </c>
      <c r="S108" s="77">
        <v>84</v>
      </c>
      <c r="T108" s="77">
        <v>114131</v>
      </c>
      <c r="U108" s="77" t="s">
        <v>10</v>
      </c>
      <c r="V108" s="77">
        <v>114131</v>
      </c>
      <c r="W108" s="81" t="s">
        <v>44</v>
      </c>
    </row>
    <row r="109" spans="16:23" x14ac:dyDescent="0.25">
      <c r="P109" s="77"/>
      <c r="Q109" s="77">
        <v>550</v>
      </c>
      <c r="R109" s="77">
        <v>0</v>
      </c>
      <c r="S109" s="77"/>
      <c r="T109" s="77"/>
      <c r="U109" s="77"/>
      <c r="V109" s="77"/>
      <c r="W109" s="77"/>
    </row>
    <row r="110" spans="16:23" x14ac:dyDescent="0.25">
      <c r="P110" s="77"/>
      <c r="Q110" s="77">
        <v>300</v>
      </c>
      <c r="R110" s="77">
        <v>0</v>
      </c>
      <c r="S110" s="77"/>
      <c r="T110" s="77"/>
      <c r="U110" s="77"/>
      <c r="V110" s="77"/>
      <c r="W110" s="77"/>
    </row>
    <row r="111" spans="16:23" x14ac:dyDescent="0.25">
      <c r="P111" s="77"/>
      <c r="Q111" s="77">
        <v>350</v>
      </c>
      <c r="R111" s="77">
        <v>0</v>
      </c>
      <c r="S111" s="77"/>
      <c r="T111" s="77"/>
      <c r="U111" s="77"/>
      <c r="V111" s="77"/>
      <c r="W111" s="77"/>
    </row>
    <row r="112" spans="16:23" x14ac:dyDescent="0.25">
      <c r="P112" s="77"/>
      <c r="Q112" s="77">
        <v>400</v>
      </c>
      <c r="R112" s="77">
        <v>0</v>
      </c>
      <c r="S112" s="77"/>
      <c r="T112" s="77"/>
      <c r="U112" s="77"/>
      <c r="V112" s="77"/>
      <c r="W112" s="77"/>
    </row>
    <row r="113" spans="16:23" ht="45" x14ac:dyDescent="0.25">
      <c r="P113" s="77">
        <v>114138</v>
      </c>
      <c r="Q113" s="77">
        <v>450</v>
      </c>
      <c r="R113" s="77">
        <v>114138</v>
      </c>
      <c r="S113" s="77">
        <v>84</v>
      </c>
      <c r="T113" s="77">
        <v>114138</v>
      </c>
      <c r="U113" s="77" t="s">
        <v>8</v>
      </c>
      <c r="V113" s="77">
        <v>114138</v>
      </c>
      <c r="W113" s="81" t="s">
        <v>44</v>
      </c>
    </row>
    <row r="114" spans="16:23" ht="45" x14ac:dyDescent="0.25">
      <c r="P114" s="77">
        <v>114139</v>
      </c>
      <c r="Q114" s="77">
        <v>500</v>
      </c>
      <c r="R114" s="77">
        <v>114139</v>
      </c>
      <c r="S114" s="77">
        <v>84</v>
      </c>
      <c r="T114" s="77">
        <v>114139</v>
      </c>
      <c r="U114" s="77" t="s">
        <v>8</v>
      </c>
      <c r="V114" s="77">
        <v>114139</v>
      </c>
      <c r="W114" s="81" t="s">
        <v>44</v>
      </c>
    </row>
    <row r="115" spans="16:23" x14ac:dyDescent="0.25">
      <c r="P115" s="77"/>
      <c r="Q115" s="77">
        <v>550</v>
      </c>
      <c r="R115" s="77">
        <v>0</v>
      </c>
      <c r="S115" s="77"/>
      <c r="T115" s="77"/>
      <c r="U115" s="77"/>
      <c r="V115" s="77"/>
      <c r="W115" s="77"/>
    </row>
    <row r="116" spans="16:23" x14ac:dyDescent="0.25">
      <c r="P116" s="77"/>
      <c r="Q116" s="77">
        <v>300</v>
      </c>
      <c r="R116" s="77">
        <v>0</v>
      </c>
      <c r="S116" s="77"/>
      <c r="T116" s="77"/>
      <c r="U116" s="77"/>
      <c r="V116" s="77"/>
      <c r="W116" s="77"/>
    </row>
    <row r="117" spans="16:23" x14ac:dyDescent="0.25">
      <c r="P117" s="77"/>
      <c r="Q117" s="77">
        <v>350</v>
      </c>
      <c r="R117" s="77">
        <v>0</v>
      </c>
      <c r="S117" s="77"/>
      <c r="T117" s="77"/>
      <c r="U117" s="77"/>
      <c r="V117" s="77"/>
      <c r="W117" s="77"/>
    </row>
    <row r="118" spans="16:23" x14ac:dyDescent="0.25">
      <c r="P118" s="77"/>
      <c r="Q118" s="77">
        <v>400</v>
      </c>
      <c r="R118" s="77">
        <v>0</v>
      </c>
      <c r="S118" s="77"/>
      <c r="T118" s="77"/>
      <c r="U118" s="77"/>
      <c r="V118" s="77"/>
      <c r="W118" s="77"/>
    </row>
    <row r="119" spans="16:23" ht="45" x14ac:dyDescent="0.25">
      <c r="P119" s="77">
        <v>114132</v>
      </c>
      <c r="Q119" s="77">
        <v>450</v>
      </c>
      <c r="R119" s="77">
        <v>114132</v>
      </c>
      <c r="S119" s="77">
        <v>116</v>
      </c>
      <c r="T119" s="77">
        <v>114132</v>
      </c>
      <c r="U119" s="77" t="s">
        <v>10</v>
      </c>
      <c r="V119" s="77">
        <v>114132</v>
      </c>
      <c r="W119" s="81" t="s">
        <v>44</v>
      </c>
    </row>
    <row r="120" spans="16:23" ht="45" x14ac:dyDescent="0.25">
      <c r="P120" s="77">
        <v>114133</v>
      </c>
      <c r="Q120" s="77">
        <v>500</v>
      </c>
      <c r="R120" s="77">
        <v>114133</v>
      </c>
      <c r="S120" s="77">
        <v>116</v>
      </c>
      <c r="T120" s="77">
        <v>114133</v>
      </c>
      <c r="U120" s="77" t="s">
        <v>10</v>
      </c>
      <c r="V120" s="77">
        <v>114133</v>
      </c>
      <c r="W120" s="81" t="s">
        <v>44</v>
      </c>
    </row>
    <row r="121" spans="16:23" x14ac:dyDescent="0.25">
      <c r="P121" s="77"/>
      <c r="Q121" s="77">
        <v>550</v>
      </c>
      <c r="R121" s="77">
        <v>0</v>
      </c>
      <c r="S121" s="77"/>
      <c r="T121" s="77"/>
      <c r="U121" s="77"/>
      <c r="V121" s="77"/>
      <c r="W121" s="77"/>
    </row>
    <row r="122" spans="16:23" x14ac:dyDescent="0.25">
      <c r="P122" s="77"/>
      <c r="Q122" s="77">
        <v>300</v>
      </c>
      <c r="R122" s="77">
        <v>0</v>
      </c>
      <c r="S122" s="77"/>
      <c r="T122" s="77"/>
      <c r="U122" s="77"/>
      <c r="V122" s="77"/>
      <c r="W122" s="77"/>
    </row>
    <row r="123" spans="16:23" x14ac:dyDescent="0.25">
      <c r="P123" s="77"/>
      <c r="Q123" s="77">
        <v>350</v>
      </c>
      <c r="R123" s="77">
        <v>0</v>
      </c>
      <c r="S123" s="77"/>
      <c r="T123" s="77"/>
      <c r="U123" s="77"/>
      <c r="V123" s="77"/>
      <c r="W123" s="77"/>
    </row>
    <row r="124" spans="16:23" x14ac:dyDescent="0.25">
      <c r="P124" s="77"/>
      <c r="Q124" s="77">
        <v>400</v>
      </c>
      <c r="R124" s="77">
        <v>0</v>
      </c>
      <c r="S124" s="77"/>
      <c r="T124" s="77"/>
      <c r="U124" s="77"/>
      <c r="V124" s="77"/>
      <c r="W124" s="77"/>
    </row>
    <row r="125" spans="16:23" ht="45" x14ac:dyDescent="0.25">
      <c r="P125" s="77">
        <v>114140</v>
      </c>
      <c r="Q125" s="77">
        <v>450</v>
      </c>
      <c r="R125" s="77">
        <v>114140</v>
      </c>
      <c r="S125" s="77">
        <v>116</v>
      </c>
      <c r="T125" s="77">
        <v>114140</v>
      </c>
      <c r="U125" s="77" t="s">
        <v>8</v>
      </c>
      <c r="V125" s="77">
        <v>114140</v>
      </c>
      <c r="W125" s="81" t="s">
        <v>44</v>
      </c>
    </row>
    <row r="126" spans="16:23" ht="45" x14ac:dyDescent="0.25">
      <c r="P126" s="77">
        <v>114141</v>
      </c>
      <c r="Q126" s="77">
        <v>500</v>
      </c>
      <c r="R126" s="77">
        <v>114141</v>
      </c>
      <c r="S126" s="77">
        <v>116</v>
      </c>
      <c r="T126" s="77">
        <v>114141</v>
      </c>
      <c r="U126" s="77" t="s">
        <v>8</v>
      </c>
      <c r="V126" s="77">
        <v>114141</v>
      </c>
      <c r="W126" s="81" t="s">
        <v>44</v>
      </c>
    </row>
    <row r="127" spans="16:23" x14ac:dyDescent="0.25">
      <c r="P127" s="77"/>
      <c r="Q127" s="77">
        <v>550</v>
      </c>
      <c r="R127" s="77">
        <v>0</v>
      </c>
      <c r="S127" s="77"/>
      <c r="T127" s="77"/>
      <c r="U127" s="77"/>
      <c r="V127" s="77"/>
      <c r="W127" s="77"/>
    </row>
    <row r="128" spans="16:23" x14ac:dyDescent="0.25">
      <c r="P128" s="77"/>
      <c r="Q128" s="77">
        <v>300</v>
      </c>
      <c r="R128" s="77">
        <v>0</v>
      </c>
      <c r="S128" s="77"/>
      <c r="T128" s="77"/>
      <c r="U128" s="77"/>
      <c r="V128" s="77"/>
      <c r="W128" s="77"/>
    </row>
    <row r="129" spans="16:23" x14ac:dyDescent="0.25">
      <c r="P129" s="77"/>
      <c r="Q129" s="77">
        <v>350</v>
      </c>
      <c r="R129" s="77">
        <v>0</v>
      </c>
      <c r="S129" s="77"/>
      <c r="T129" s="77"/>
      <c r="U129" s="77"/>
      <c r="V129" s="77"/>
      <c r="W129" s="77"/>
    </row>
    <row r="130" spans="16:23" x14ac:dyDescent="0.25">
      <c r="P130" s="77"/>
      <c r="Q130" s="77">
        <v>400</v>
      </c>
      <c r="R130" s="77">
        <v>0</v>
      </c>
      <c r="S130" s="77"/>
      <c r="T130" s="77"/>
      <c r="U130" s="77"/>
      <c r="V130" s="77"/>
      <c r="W130" s="77"/>
    </row>
    <row r="131" spans="16:23" ht="45" x14ac:dyDescent="0.25">
      <c r="P131" s="77">
        <v>114134</v>
      </c>
      <c r="Q131" s="77">
        <v>450</v>
      </c>
      <c r="R131" s="77">
        <v>114134</v>
      </c>
      <c r="S131" s="77">
        <v>167</v>
      </c>
      <c r="T131" s="77">
        <v>114134</v>
      </c>
      <c r="U131" s="77" t="s">
        <v>10</v>
      </c>
      <c r="V131" s="77">
        <v>114134</v>
      </c>
      <c r="W131" s="81" t="s">
        <v>44</v>
      </c>
    </row>
    <row r="132" spans="16:23" ht="45" x14ac:dyDescent="0.25">
      <c r="P132" s="77">
        <v>114135</v>
      </c>
      <c r="Q132" s="77">
        <v>500</v>
      </c>
      <c r="R132" s="77">
        <v>114135</v>
      </c>
      <c r="S132" s="77">
        <v>167</v>
      </c>
      <c r="T132" s="77">
        <v>114135</v>
      </c>
      <c r="U132" s="77" t="s">
        <v>10</v>
      </c>
      <c r="V132" s="77">
        <v>114135</v>
      </c>
      <c r="W132" s="81" t="s">
        <v>44</v>
      </c>
    </row>
    <row r="133" spans="16:23" x14ac:dyDescent="0.25">
      <c r="P133" s="77"/>
      <c r="Q133" s="77">
        <v>550</v>
      </c>
      <c r="R133" s="77">
        <v>0</v>
      </c>
      <c r="S133" s="77"/>
      <c r="T133" s="77"/>
      <c r="U133" s="77"/>
      <c r="V133" s="77"/>
      <c r="W133" s="77"/>
    </row>
    <row r="134" spans="16:23" x14ac:dyDescent="0.25">
      <c r="P134" s="77"/>
      <c r="Q134" s="77">
        <v>300</v>
      </c>
      <c r="R134" s="77">
        <v>0</v>
      </c>
      <c r="S134" s="77"/>
      <c r="T134" s="77"/>
      <c r="U134" s="77"/>
      <c r="V134" s="77"/>
      <c r="W134" s="77"/>
    </row>
    <row r="135" spans="16:23" x14ac:dyDescent="0.25">
      <c r="P135" s="77"/>
      <c r="Q135" s="77">
        <v>350</v>
      </c>
      <c r="R135" s="77">
        <v>0</v>
      </c>
      <c r="S135" s="77"/>
      <c r="T135" s="77"/>
      <c r="U135" s="77"/>
      <c r="V135" s="77"/>
      <c r="W135" s="77"/>
    </row>
    <row r="136" spans="16:23" x14ac:dyDescent="0.25">
      <c r="P136" s="77"/>
      <c r="Q136" s="77">
        <v>400</v>
      </c>
      <c r="R136" s="77">
        <v>0</v>
      </c>
      <c r="S136" s="77"/>
      <c r="T136" s="77"/>
      <c r="U136" s="77"/>
      <c r="V136" s="77"/>
      <c r="W136" s="77"/>
    </row>
    <row r="137" spans="16:23" ht="45" x14ac:dyDescent="0.25">
      <c r="P137" s="77">
        <v>114142</v>
      </c>
      <c r="Q137" s="77">
        <v>450</v>
      </c>
      <c r="R137" s="77">
        <v>114142</v>
      </c>
      <c r="S137" s="77">
        <v>167</v>
      </c>
      <c r="T137" s="77">
        <v>114142</v>
      </c>
      <c r="U137" s="77" t="s">
        <v>8</v>
      </c>
      <c r="V137" s="77">
        <v>114142</v>
      </c>
      <c r="W137" s="81" t="s">
        <v>44</v>
      </c>
    </row>
    <row r="138" spans="16:23" ht="45" x14ac:dyDescent="0.25">
      <c r="P138" s="77">
        <v>114143</v>
      </c>
      <c r="Q138" s="77">
        <v>500</v>
      </c>
      <c r="R138" s="77">
        <v>114143</v>
      </c>
      <c r="S138" s="77">
        <v>167</v>
      </c>
      <c r="T138" s="77">
        <v>114143</v>
      </c>
      <c r="U138" s="77" t="s">
        <v>8</v>
      </c>
      <c r="V138" s="77">
        <v>114143</v>
      </c>
      <c r="W138" s="81" t="s">
        <v>44</v>
      </c>
    </row>
    <row r="139" spans="16:23" x14ac:dyDescent="0.25">
      <c r="P139" s="77"/>
      <c r="Q139" s="77">
        <v>550</v>
      </c>
      <c r="R139" s="77">
        <v>0</v>
      </c>
      <c r="S139" s="77"/>
      <c r="T139" s="77"/>
      <c r="U139" s="77"/>
      <c r="V139" s="77"/>
      <c r="W139" s="77"/>
    </row>
    <row r="140" spans="16:23" x14ac:dyDescent="0.25">
      <c r="P140" s="77"/>
      <c r="Q140" s="77">
        <v>300</v>
      </c>
      <c r="R140" s="77">
        <v>0</v>
      </c>
      <c r="S140" s="77"/>
      <c r="T140" s="77"/>
      <c r="U140" s="77"/>
      <c r="V140" s="77"/>
      <c r="W140" s="77"/>
    </row>
    <row r="141" spans="16:23" x14ac:dyDescent="0.25">
      <c r="P141" s="77"/>
      <c r="Q141" s="77">
        <v>350</v>
      </c>
      <c r="R141" s="77">
        <v>0</v>
      </c>
      <c r="S141" s="77"/>
      <c r="T141" s="77"/>
      <c r="U141" s="77"/>
      <c r="V141" s="77"/>
      <c r="W141" s="77"/>
    </row>
    <row r="142" spans="16:23" x14ac:dyDescent="0.25">
      <c r="P142" s="77"/>
      <c r="Q142" s="77">
        <v>400</v>
      </c>
      <c r="R142" s="77">
        <v>0</v>
      </c>
      <c r="S142" s="77"/>
      <c r="T142" s="77"/>
      <c r="U142" s="77"/>
      <c r="V142" s="77"/>
      <c r="W142" s="77"/>
    </row>
    <row r="143" spans="16:23" ht="45" x14ac:dyDescent="0.25">
      <c r="P143" s="77">
        <v>114136</v>
      </c>
      <c r="Q143" s="77">
        <v>450</v>
      </c>
      <c r="R143" s="77">
        <v>114136</v>
      </c>
      <c r="S143" s="77">
        <v>199</v>
      </c>
      <c r="T143" s="77">
        <v>114136</v>
      </c>
      <c r="U143" s="77" t="s">
        <v>10</v>
      </c>
      <c r="V143" s="77">
        <v>114136</v>
      </c>
      <c r="W143" s="81" t="s">
        <v>44</v>
      </c>
    </row>
    <row r="144" spans="16:23" ht="45" x14ac:dyDescent="0.25">
      <c r="P144" s="77">
        <v>114144</v>
      </c>
      <c r="Q144" s="77">
        <v>500</v>
      </c>
      <c r="R144" s="77">
        <v>114144</v>
      </c>
      <c r="S144" s="77">
        <v>199</v>
      </c>
      <c r="T144" s="77">
        <v>114144</v>
      </c>
      <c r="U144" s="77" t="s">
        <v>10</v>
      </c>
      <c r="V144" s="77">
        <v>114144</v>
      </c>
      <c r="W144" s="81" t="s">
        <v>44</v>
      </c>
    </row>
    <row r="145" spans="16:23" x14ac:dyDescent="0.25">
      <c r="P145" s="77"/>
      <c r="Q145" s="77">
        <v>550</v>
      </c>
      <c r="R145" s="77">
        <v>0</v>
      </c>
      <c r="S145" s="77"/>
      <c r="T145" s="77"/>
      <c r="U145" s="77"/>
      <c r="V145" s="77"/>
      <c r="W145" s="77"/>
    </row>
    <row r="146" spans="16:23" x14ac:dyDescent="0.25">
      <c r="P146" s="77"/>
      <c r="Q146" s="77">
        <v>300</v>
      </c>
      <c r="R146" s="77">
        <v>0</v>
      </c>
      <c r="S146" s="77"/>
      <c r="T146" s="77"/>
      <c r="U146" s="77"/>
      <c r="V146" s="77"/>
      <c r="W146" s="77"/>
    </row>
    <row r="147" spans="16:23" x14ac:dyDescent="0.25">
      <c r="P147" s="77"/>
      <c r="Q147" s="77">
        <v>350</v>
      </c>
      <c r="R147" s="77">
        <v>0</v>
      </c>
      <c r="S147" s="77"/>
      <c r="T147" s="77"/>
      <c r="U147" s="77"/>
      <c r="V147" s="77"/>
      <c r="W147" s="77"/>
    </row>
    <row r="148" spans="16:23" x14ac:dyDescent="0.25">
      <c r="P148" s="77"/>
      <c r="Q148" s="77">
        <v>400</v>
      </c>
      <c r="R148" s="77">
        <v>0</v>
      </c>
      <c r="S148" s="77"/>
      <c r="T148" s="77"/>
      <c r="U148" s="77"/>
      <c r="V148" s="77"/>
      <c r="W148" s="77"/>
    </row>
    <row r="149" spans="16:23" ht="45" x14ac:dyDescent="0.25">
      <c r="P149" s="77">
        <v>114138</v>
      </c>
      <c r="Q149" s="77">
        <v>450</v>
      </c>
      <c r="R149" s="77">
        <v>114138</v>
      </c>
      <c r="S149" s="77">
        <v>199</v>
      </c>
      <c r="T149" s="77">
        <v>114138</v>
      </c>
      <c r="U149" s="77" t="s">
        <v>8</v>
      </c>
      <c r="V149" s="77">
        <v>114138</v>
      </c>
      <c r="W149" s="81" t="s">
        <v>44</v>
      </c>
    </row>
    <row r="150" spans="16:23" ht="45" x14ac:dyDescent="0.25">
      <c r="P150" s="77">
        <v>114145</v>
      </c>
      <c r="Q150" s="77">
        <v>500</v>
      </c>
      <c r="R150" s="77">
        <v>114145</v>
      </c>
      <c r="S150" s="77">
        <v>199</v>
      </c>
      <c r="T150" s="77">
        <v>114145</v>
      </c>
      <c r="U150" s="77" t="s">
        <v>8</v>
      </c>
      <c r="V150" s="77">
        <v>114145</v>
      </c>
      <c r="W150" s="81" t="s">
        <v>44</v>
      </c>
    </row>
    <row r="151" spans="16:23" x14ac:dyDescent="0.25">
      <c r="P151" s="77"/>
      <c r="Q151" s="77">
        <v>550</v>
      </c>
      <c r="R151" s="77">
        <v>0</v>
      </c>
      <c r="S151" s="77"/>
      <c r="T151" s="77"/>
      <c r="U151" s="77"/>
      <c r="V151" s="77"/>
      <c r="W151" s="77"/>
    </row>
  </sheetData>
  <sheetProtection algorithmName="SHA-512" hashValue="JTQM0QJeGM8Db5Zeb+zQMOGjWA4T9jefOYLiTJCBG9n3s9nJ+Cak6iMiPHmCAX7yx4MzPIUtYJQ5TRqEN6OX/w==" saltValue="meokjSsIcqMnYkfo0NXYU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G4:L47">
    <sortCondition ref="J4:J47"/>
  </sortState>
  <mergeCells count="6">
    <mergeCell ref="P102:W102"/>
    <mergeCell ref="B14:E14"/>
    <mergeCell ref="B6:C6"/>
    <mergeCell ref="B47:C47"/>
    <mergeCell ref="B25:E25"/>
    <mergeCell ref="B29:D29"/>
  </mergeCells>
  <conditionalFormatting sqref="D9">
    <cfRule type="expression" dxfId="1" priority="2">
      <formula>$D9&lt;&gt;"корректно"</formula>
    </cfRule>
  </conditionalFormatting>
  <conditionalFormatting sqref="D7:D8">
    <cfRule type="expression" dxfId="0" priority="1">
      <formula>$D7&lt;&gt;"корректно"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Gennadiy.Kovalchuk</dc:creator>
  <cp:lastModifiedBy>Доброхотова Антонина</cp:lastModifiedBy>
  <dcterms:created xsi:type="dcterms:W3CDTF">2020-06-22T06:52:41Z</dcterms:created>
  <dcterms:modified xsi:type="dcterms:W3CDTF">2021-12-29T12:16:19Z</dcterms:modified>
</cp:coreProperties>
</file>